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tional accounts\Desktop\2019Q4\working files\GDP_E working template_rebasing\"/>
    </mc:Choice>
  </mc:AlternateContent>
  <bookViews>
    <workbookView xWindow="0" yWindow="0" windowWidth="12000" windowHeight="5235" activeTab="2"/>
  </bookViews>
  <sheets>
    <sheet name="cover" sheetId="20" r:id="rId1"/>
    <sheet name="GDP_E_current" sheetId="22" r:id="rId2"/>
    <sheet name="GDP_E_constant" sheetId="23" r:id="rId3"/>
    <sheet name="source data_imports" sheetId="2" state="hidden" r:id="rId4"/>
    <sheet name="source data_domestic production" sheetId="3" state="hidden" r:id="rId5"/>
    <sheet name="CPI" sheetId="4" state="hidden" r:id="rId6"/>
    <sheet name="source data_prod_files_yearly" sheetId="5" state="hidden" r:id="rId7"/>
    <sheet name="source_data_prod_files_Qtly" sheetId="8" state="hidden" r:id="rId8"/>
    <sheet name="Sheet2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9" l="1"/>
  <c r="Y4" i="9"/>
  <c r="H4" i="9"/>
  <c r="I4" i="9"/>
  <c r="J4" i="9"/>
  <c r="K4" i="9"/>
  <c r="Q4" i="9"/>
  <c r="Q5" i="9"/>
  <c r="AG66" i="9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3" i="9"/>
  <c r="Y53" i="9"/>
  <c r="Z53" i="9"/>
  <c r="AA53" i="9"/>
  <c r="AC53" i="9"/>
  <c r="X49" i="9"/>
  <c r="Y49" i="9"/>
  <c r="Z49" i="9"/>
  <c r="AA49" i="9"/>
  <c r="AB49" i="9"/>
  <c r="AD49" i="9"/>
  <c r="AE49" i="9"/>
  <c r="AC49" i="9"/>
  <c r="X52" i="9"/>
  <c r="Y52" i="9"/>
  <c r="Z52" i="9"/>
  <c r="AA52" i="9"/>
  <c r="AB52" i="9"/>
  <c r="AD52" i="9"/>
  <c r="AC52" i="9"/>
  <c r="X48" i="9"/>
  <c r="AB48" i="9"/>
  <c r="AD48" i="9"/>
  <c r="AE48" i="9"/>
  <c r="Y48" i="9"/>
  <c r="Z48" i="9"/>
  <c r="AA48" i="9"/>
  <c r="AC48" i="9"/>
  <c r="X51" i="9"/>
  <c r="AB51" i="9"/>
  <c r="Y51" i="9"/>
  <c r="Z51" i="9"/>
  <c r="AA51" i="9"/>
  <c r="AC51" i="9"/>
  <c r="X47" i="9"/>
  <c r="Y47" i="9"/>
  <c r="Z47" i="9"/>
  <c r="AB47" i="9"/>
  <c r="AA47" i="9"/>
  <c r="AC47" i="9"/>
  <c r="AD47" i="9"/>
  <c r="X50" i="9"/>
  <c r="Y50" i="9"/>
  <c r="Z50" i="9"/>
  <c r="AB50" i="9"/>
  <c r="AD50" i="9"/>
  <c r="AE50" i="9"/>
  <c r="AA50" i="9"/>
  <c r="AC50" i="9"/>
  <c r="X46" i="9"/>
  <c r="Y46" i="9"/>
  <c r="Z46" i="9"/>
  <c r="AA46" i="9"/>
  <c r="AB46" i="9"/>
  <c r="AD46" i="9"/>
  <c r="AC46" i="9"/>
  <c r="X45" i="9"/>
  <c r="Y45" i="9"/>
  <c r="Z45" i="9"/>
  <c r="AA45" i="9"/>
  <c r="AB45" i="9"/>
  <c r="AD45" i="9"/>
  <c r="AE45" i="9"/>
  <c r="AC45" i="9"/>
  <c r="X44" i="9"/>
  <c r="Y44" i="9"/>
  <c r="Z44" i="9"/>
  <c r="AA44" i="9"/>
  <c r="AB44" i="9"/>
  <c r="AD44" i="9"/>
  <c r="AE44" i="9"/>
  <c r="AC44" i="9"/>
  <c r="X43" i="9"/>
  <c r="Y43" i="9"/>
  <c r="Z43" i="9"/>
  <c r="AA43" i="9"/>
  <c r="AB43" i="9"/>
  <c r="AD43" i="9"/>
  <c r="AC43" i="9"/>
  <c r="AE47" i="9"/>
  <c r="X42" i="9"/>
  <c r="Y42" i="9"/>
  <c r="Z42" i="9"/>
  <c r="AA42" i="9"/>
  <c r="AB42" i="9"/>
  <c r="AD42" i="9"/>
  <c r="AC42" i="9"/>
  <c r="AE46" i="9"/>
  <c r="X41" i="9"/>
  <c r="Y41" i="9"/>
  <c r="Z41" i="9"/>
  <c r="AA41" i="9"/>
  <c r="AB41" i="9"/>
  <c r="AD41" i="9"/>
  <c r="AC41" i="9"/>
  <c r="X40" i="9"/>
  <c r="Y40" i="9"/>
  <c r="Z40" i="9"/>
  <c r="AB40" i="9"/>
  <c r="AD40" i="9"/>
  <c r="AE40" i="9"/>
  <c r="AA40" i="9"/>
  <c r="AC40" i="9"/>
  <c r="X39" i="9"/>
  <c r="Y39" i="9"/>
  <c r="Z39" i="9"/>
  <c r="AB39" i="9"/>
  <c r="AD39" i="9"/>
  <c r="AA39" i="9"/>
  <c r="AC39" i="9"/>
  <c r="AE43" i="9"/>
  <c r="BA42" i="9"/>
  <c r="X38" i="9"/>
  <c r="AB38" i="9"/>
  <c r="Y38" i="9"/>
  <c r="Z38" i="9"/>
  <c r="AA38" i="9"/>
  <c r="AC38" i="9"/>
  <c r="AD38" i="9"/>
  <c r="BA41" i="9"/>
  <c r="X37" i="9"/>
  <c r="AB37" i="9"/>
  <c r="AD37" i="9"/>
  <c r="AE37" i="9"/>
  <c r="Y37" i="9"/>
  <c r="Z37" i="9"/>
  <c r="AA37" i="9"/>
  <c r="AC37" i="9"/>
  <c r="BA40" i="9"/>
  <c r="X36" i="9"/>
  <c r="Y36" i="9"/>
  <c r="Z36" i="9"/>
  <c r="AA36" i="9"/>
  <c r="AB36" i="9"/>
  <c r="AD36" i="9"/>
  <c r="AC36" i="9"/>
  <c r="BA39" i="9"/>
  <c r="X35" i="9"/>
  <c r="Y35" i="9"/>
  <c r="Z35" i="9"/>
  <c r="AA35" i="9"/>
  <c r="AC35" i="9"/>
  <c r="BA38" i="9"/>
  <c r="X34" i="9"/>
  <c r="Y34" i="9"/>
  <c r="Z34" i="9"/>
  <c r="AB34" i="9"/>
  <c r="AD34" i="9"/>
  <c r="AA34" i="9"/>
  <c r="AC34" i="9"/>
  <c r="BA37" i="9"/>
  <c r="X33" i="9"/>
  <c r="Y33" i="9"/>
  <c r="AB33" i="9"/>
  <c r="AD33" i="9"/>
  <c r="Z33" i="9"/>
  <c r="AA33" i="9"/>
  <c r="AC33" i="9"/>
  <c r="BA36" i="9"/>
  <c r="X32" i="9"/>
  <c r="AB32" i="9"/>
  <c r="AD32" i="9"/>
  <c r="AE32" i="9"/>
  <c r="Y32" i="9"/>
  <c r="Z32" i="9"/>
  <c r="AA32" i="9"/>
  <c r="AC32" i="9"/>
  <c r="BA35" i="9"/>
  <c r="X31" i="9"/>
  <c r="Y31" i="9"/>
  <c r="Z31" i="9"/>
  <c r="AA31" i="9"/>
  <c r="AB31" i="9"/>
  <c r="AD31" i="9"/>
  <c r="AC31" i="9"/>
  <c r="BA34" i="9"/>
  <c r="X30" i="9"/>
  <c r="AB30" i="9"/>
  <c r="AD30" i="9"/>
  <c r="AE30" i="9"/>
  <c r="Y30" i="9"/>
  <c r="Z30" i="9"/>
  <c r="AA30" i="9"/>
  <c r="AC30" i="9"/>
  <c r="BA33" i="9"/>
  <c r="X29" i="9"/>
  <c r="AB29" i="9"/>
  <c r="Y29" i="9"/>
  <c r="Z29" i="9"/>
  <c r="AA29" i="9"/>
  <c r="AC29" i="9"/>
  <c r="BA32" i="9"/>
  <c r="X28" i="9"/>
  <c r="Y28" i="9"/>
  <c r="Z28" i="9"/>
  <c r="AA28" i="9"/>
  <c r="AB28" i="9"/>
  <c r="AD28" i="9"/>
  <c r="AE28" i="9"/>
  <c r="AC28" i="9"/>
  <c r="BA31" i="9"/>
  <c r="X27" i="9"/>
  <c r="Y27" i="9"/>
  <c r="Z27" i="9"/>
  <c r="AA27" i="9"/>
  <c r="AC27" i="9"/>
  <c r="BA30" i="9"/>
  <c r="X26" i="9"/>
  <c r="AB26" i="9"/>
  <c r="AD26" i="9"/>
  <c r="AE26" i="9"/>
  <c r="Y26" i="9"/>
  <c r="Z26" i="9"/>
  <c r="AA26" i="9"/>
  <c r="AC26" i="9"/>
  <c r="BA29" i="9"/>
  <c r="X25" i="9"/>
  <c r="Y25" i="9"/>
  <c r="AB25" i="9"/>
  <c r="AD25" i="9"/>
  <c r="Z25" i="9"/>
  <c r="AA25" i="9"/>
  <c r="AC25" i="9"/>
  <c r="BA28" i="9"/>
  <c r="X24" i="9"/>
  <c r="AB24" i="9"/>
  <c r="AD24" i="9"/>
  <c r="Y24" i="9"/>
  <c r="Z24" i="9"/>
  <c r="AA24" i="9"/>
  <c r="AC24" i="9"/>
  <c r="BA27" i="9"/>
  <c r="X23" i="9"/>
  <c r="Y23" i="9"/>
  <c r="Z23" i="9"/>
  <c r="AA23" i="9"/>
  <c r="AB23" i="9"/>
  <c r="AD23" i="9"/>
  <c r="AC23" i="9"/>
  <c r="BA26" i="9"/>
  <c r="X22" i="9"/>
  <c r="AB22" i="9"/>
  <c r="Y22" i="9"/>
  <c r="Z22" i="9"/>
  <c r="AA22" i="9"/>
  <c r="AC22" i="9"/>
  <c r="AD22" i="9"/>
  <c r="BA25" i="9"/>
  <c r="X21" i="9"/>
  <c r="AB21" i="9"/>
  <c r="AD21" i="9"/>
  <c r="AE21" i="9"/>
  <c r="Y21" i="9"/>
  <c r="Z21" i="9"/>
  <c r="AA21" i="9"/>
  <c r="AC21" i="9"/>
  <c r="BA24" i="9"/>
  <c r="X20" i="9"/>
  <c r="Y20" i="9"/>
  <c r="Z20" i="9"/>
  <c r="AA20" i="9"/>
  <c r="AB20" i="9"/>
  <c r="AD20" i="9"/>
  <c r="AC20" i="9"/>
  <c r="BA23" i="9"/>
  <c r="X19" i="9"/>
  <c r="Y19" i="9"/>
  <c r="Z19" i="9"/>
  <c r="AA19" i="9"/>
  <c r="AC19" i="9"/>
  <c r="BA22" i="9"/>
  <c r="X18" i="9"/>
  <c r="Y18" i="9"/>
  <c r="Z18" i="9"/>
  <c r="AA18" i="9"/>
  <c r="AC18" i="9"/>
  <c r="BA21" i="9"/>
  <c r="X17" i="9"/>
  <c r="Y17" i="9"/>
  <c r="AB17" i="9"/>
  <c r="AD17" i="9"/>
  <c r="Z17" i="9"/>
  <c r="AA17" i="9"/>
  <c r="AC17" i="9"/>
  <c r="BA20" i="9"/>
  <c r="X16" i="9"/>
  <c r="AB16" i="9"/>
  <c r="AD16" i="9"/>
  <c r="Y16" i="9"/>
  <c r="Z16" i="9"/>
  <c r="AA16" i="9"/>
  <c r="AC16" i="9"/>
  <c r="BA19" i="9"/>
  <c r="X15" i="9"/>
  <c r="Y15" i="9"/>
  <c r="Z15" i="9"/>
  <c r="AA15" i="9"/>
  <c r="AB15" i="9"/>
  <c r="AD15" i="9"/>
  <c r="AC15" i="9"/>
  <c r="BA18" i="9"/>
  <c r="X14" i="9"/>
  <c r="Y14" i="9"/>
  <c r="AB14" i="9"/>
  <c r="AD14" i="9"/>
  <c r="Z14" i="9"/>
  <c r="AA14" i="9"/>
  <c r="AC14" i="9"/>
  <c r="BA17" i="9"/>
  <c r="BA16" i="9"/>
  <c r="BA15" i="9"/>
  <c r="BA14" i="9"/>
  <c r="AG13" i="9"/>
  <c r="AF13" i="9"/>
  <c r="C13" i="9"/>
  <c r="X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Z13" i="9"/>
  <c r="R13" i="9"/>
  <c r="S13" i="9"/>
  <c r="T13" i="9"/>
  <c r="U13" i="9"/>
  <c r="V13" i="9"/>
  <c r="AA13" i="9"/>
  <c r="W13" i="9"/>
  <c r="AC13" i="9"/>
  <c r="C12" i="9"/>
  <c r="D12" i="9"/>
  <c r="E12" i="9"/>
  <c r="F12" i="9"/>
  <c r="X12" i="9"/>
  <c r="G12" i="9"/>
  <c r="H12" i="9"/>
  <c r="I12" i="9"/>
  <c r="Y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AA12" i="9"/>
  <c r="W12" i="9"/>
  <c r="AC12" i="9"/>
  <c r="C11" i="9"/>
  <c r="D11" i="9"/>
  <c r="E11" i="9"/>
  <c r="F11" i="9"/>
  <c r="X11" i="9"/>
  <c r="G11" i="9"/>
  <c r="H11" i="9"/>
  <c r="I11" i="9"/>
  <c r="Y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AA11" i="9"/>
  <c r="W11" i="9"/>
  <c r="AC11" i="9"/>
  <c r="C10" i="9"/>
  <c r="X10" i="9"/>
  <c r="D10" i="9"/>
  <c r="E10" i="9"/>
  <c r="F10" i="9"/>
  <c r="G10" i="9"/>
  <c r="H10" i="9"/>
  <c r="I10" i="9"/>
  <c r="J10" i="9"/>
  <c r="K10" i="9"/>
  <c r="Y10" i="9"/>
  <c r="L10" i="9"/>
  <c r="M10" i="9"/>
  <c r="N10" i="9"/>
  <c r="O10" i="9"/>
  <c r="P10" i="9"/>
  <c r="Q10" i="9"/>
  <c r="R10" i="9"/>
  <c r="S10" i="9"/>
  <c r="T10" i="9"/>
  <c r="U10" i="9"/>
  <c r="V10" i="9"/>
  <c r="AA10" i="9"/>
  <c r="W10" i="9"/>
  <c r="AC10" i="9"/>
  <c r="C9" i="9"/>
  <c r="X9" i="9"/>
  <c r="AB9" i="9"/>
  <c r="AD9" i="9"/>
  <c r="D9" i="9"/>
  <c r="E9" i="9"/>
  <c r="F9" i="9"/>
  <c r="G9" i="9"/>
  <c r="Y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Z9" i="9"/>
  <c r="V9" i="9"/>
  <c r="AA9" i="9"/>
  <c r="W9" i="9"/>
  <c r="AC9" i="9"/>
  <c r="C8" i="9"/>
  <c r="X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Z8" i="9"/>
  <c r="R8" i="9"/>
  <c r="S8" i="9"/>
  <c r="T8" i="9"/>
  <c r="U8" i="9"/>
  <c r="V8" i="9"/>
  <c r="AA8" i="9"/>
  <c r="AC8" i="9"/>
  <c r="C7" i="9"/>
  <c r="D7" i="9"/>
  <c r="E7" i="9"/>
  <c r="F7" i="9"/>
  <c r="X7" i="9"/>
  <c r="G7" i="9"/>
  <c r="Y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AA7" i="9"/>
  <c r="AC7" i="9"/>
  <c r="C6" i="9"/>
  <c r="X6" i="9"/>
  <c r="D6" i="9"/>
  <c r="E6" i="9"/>
  <c r="F6" i="9"/>
  <c r="G6" i="9"/>
  <c r="Y6" i="9"/>
  <c r="H6" i="9"/>
  <c r="I6" i="9"/>
  <c r="J6" i="9"/>
  <c r="K6" i="9"/>
  <c r="L6" i="9"/>
  <c r="M6" i="9"/>
  <c r="N6" i="9"/>
  <c r="O6" i="9"/>
  <c r="P6" i="9"/>
  <c r="Q6" i="9"/>
  <c r="Z6" i="9"/>
  <c r="R6" i="9"/>
  <c r="S6" i="9"/>
  <c r="T6" i="9"/>
  <c r="U6" i="9"/>
  <c r="V6" i="9"/>
  <c r="AA6" i="9"/>
  <c r="AB6" i="9"/>
  <c r="W6" i="9"/>
  <c r="AC6" i="9"/>
  <c r="C5" i="9"/>
  <c r="D5" i="9"/>
  <c r="E5" i="9"/>
  <c r="F5" i="9"/>
  <c r="G5" i="9"/>
  <c r="H5" i="9"/>
  <c r="Y5" i="9"/>
  <c r="I5" i="9"/>
  <c r="J5" i="9"/>
  <c r="K5" i="9"/>
  <c r="L5" i="9"/>
  <c r="M5" i="9"/>
  <c r="N5" i="9"/>
  <c r="O5" i="9"/>
  <c r="P5" i="9"/>
  <c r="R5" i="9"/>
  <c r="S5" i="9"/>
  <c r="T5" i="9"/>
  <c r="U5" i="9"/>
  <c r="V5" i="9"/>
  <c r="AA5" i="9"/>
  <c r="W5" i="9"/>
  <c r="AC5" i="9"/>
  <c r="C4" i="9"/>
  <c r="D4" i="9"/>
  <c r="E4" i="9"/>
  <c r="F4" i="9"/>
  <c r="X4" i="9"/>
  <c r="L4" i="9"/>
  <c r="M4" i="9"/>
  <c r="N4" i="9"/>
  <c r="O4" i="9"/>
  <c r="P4" i="9"/>
  <c r="R4" i="9"/>
  <c r="S4" i="9"/>
  <c r="T4" i="9"/>
  <c r="U4" i="9"/>
  <c r="V4" i="9"/>
  <c r="AA4" i="9"/>
  <c r="W4" i="9"/>
  <c r="AC4" i="9"/>
  <c r="O96" i="8"/>
  <c r="P96" i="8"/>
  <c r="O97" i="8"/>
  <c r="P97" i="8"/>
  <c r="K97" i="8"/>
  <c r="O98" i="8"/>
  <c r="P98" i="8"/>
  <c r="K98" i="8"/>
  <c r="O99" i="8"/>
  <c r="P99" i="8"/>
  <c r="K99" i="8"/>
  <c r="O100" i="8"/>
  <c r="P100" i="8"/>
  <c r="K100" i="8"/>
  <c r="K86" i="8"/>
  <c r="K90" i="8"/>
  <c r="K91" i="8"/>
  <c r="K87" i="8"/>
  <c r="K88" i="8"/>
  <c r="K89" i="8"/>
  <c r="J86" i="8"/>
  <c r="J87" i="8"/>
  <c r="J88" i="8"/>
  <c r="J89" i="8"/>
  <c r="J90" i="8"/>
  <c r="I86" i="8"/>
  <c r="I90" i="8"/>
  <c r="I87" i="8"/>
  <c r="I88" i="8"/>
  <c r="I89" i="8"/>
  <c r="H86" i="8"/>
  <c r="H87" i="8"/>
  <c r="H88" i="8"/>
  <c r="H89" i="8"/>
  <c r="G86" i="8"/>
  <c r="G87" i="8"/>
  <c r="G90" i="8"/>
  <c r="G88" i="8"/>
  <c r="G89" i="8"/>
  <c r="F86" i="8"/>
  <c r="F87" i="8"/>
  <c r="F88" i="8"/>
  <c r="F89" i="8"/>
  <c r="E86" i="8"/>
  <c r="E87" i="8"/>
  <c r="E88" i="8"/>
  <c r="E89" i="8"/>
  <c r="E90" i="8"/>
  <c r="E91" i="8"/>
  <c r="D86" i="8"/>
  <c r="D90" i="8"/>
  <c r="D87" i="8"/>
  <c r="D88" i="8"/>
  <c r="D89" i="8"/>
  <c r="C86" i="8"/>
  <c r="C87" i="8"/>
  <c r="C88" i="8"/>
  <c r="C89" i="8"/>
  <c r="B87" i="8"/>
  <c r="B90" i="8"/>
  <c r="B88" i="8"/>
  <c r="B89" i="8"/>
  <c r="K74" i="8"/>
  <c r="K75" i="8"/>
  <c r="K76" i="8"/>
  <c r="K77" i="8"/>
  <c r="J74" i="8"/>
  <c r="J75" i="8"/>
  <c r="J76" i="8"/>
  <c r="J77" i="8"/>
  <c r="J78" i="8"/>
  <c r="I74" i="8"/>
  <c r="I78" i="8"/>
  <c r="I75" i="8"/>
  <c r="I76" i="8"/>
  <c r="I77" i="8"/>
  <c r="H74" i="8"/>
  <c r="H78" i="8"/>
  <c r="H75" i="8"/>
  <c r="H76" i="8"/>
  <c r="H77" i="8"/>
  <c r="G74" i="8"/>
  <c r="G75" i="8"/>
  <c r="G76" i="8"/>
  <c r="G77" i="8"/>
  <c r="G78" i="8"/>
  <c r="F74" i="8"/>
  <c r="F78" i="8"/>
  <c r="F75" i="8"/>
  <c r="F76" i="8"/>
  <c r="F77" i="8"/>
  <c r="E74" i="8"/>
  <c r="E75" i="8"/>
  <c r="E76" i="8"/>
  <c r="E77" i="8"/>
  <c r="D74" i="8"/>
  <c r="D75" i="8"/>
  <c r="D78" i="8"/>
  <c r="D76" i="8"/>
  <c r="D77" i="8"/>
  <c r="C74" i="8"/>
  <c r="C78" i="8"/>
  <c r="C75" i="8"/>
  <c r="C76" i="8"/>
  <c r="C77" i="8"/>
  <c r="B75" i="8"/>
  <c r="B76" i="8"/>
  <c r="B77" i="8"/>
  <c r="B78" i="8"/>
  <c r="K49" i="8"/>
  <c r="K53" i="8"/>
  <c r="K50" i="8"/>
  <c r="K51" i="8"/>
  <c r="K52" i="8"/>
  <c r="J49" i="8"/>
  <c r="J50" i="8"/>
  <c r="J51" i="8"/>
  <c r="J52" i="8"/>
  <c r="J53" i="8"/>
  <c r="I49" i="8"/>
  <c r="I50" i="8"/>
  <c r="I53" i="8"/>
  <c r="I51" i="8"/>
  <c r="I52" i="8"/>
  <c r="H49" i="8"/>
  <c r="H50" i="8"/>
  <c r="H53" i="8"/>
  <c r="H51" i="8"/>
  <c r="H52" i="8"/>
  <c r="G49" i="8"/>
  <c r="G50" i="8"/>
  <c r="G51" i="8"/>
  <c r="G52" i="8"/>
  <c r="G53" i="8"/>
  <c r="F49" i="8"/>
  <c r="F50" i="8"/>
  <c r="F51" i="8"/>
  <c r="F52" i="8"/>
  <c r="F53" i="8"/>
  <c r="E49" i="8"/>
  <c r="E53" i="8"/>
  <c r="E50" i="8"/>
  <c r="E51" i="8"/>
  <c r="E52" i="8"/>
  <c r="D49" i="8"/>
  <c r="D50" i="8"/>
  <c r="D51" i="8"/>
  <c r="D53" i="8"/>
  <c r="D52" i="8"/>
  <c r="C49" i="8"/>
  <c r="C53" i="8"/>
  <c r="C50" i="8"/>
  <c r="C51" i="8"/>
  <c r="C52" i="8"/>
  <c r="B50" i="8"/>
  <c r="B51" i="8"/>
  <c r="B52" i="8"/>
  <c r="B53" i="8"/>
  <c r="K38" i="8"/>
  <c r="K39" i="8"/>
  <c r="K40" i="8"/>
  <c r="K41" i="8"/>
  <c r="K42" i="8"/>
  <c r="J38" i="8"/>
  <c r="J39" i="8"/>
  <c r="J42" i="8"/>
  <c r="J40" i="8"/>
  <c r="J41" i="8"/>
  <c r="I38" i="8"/>
  <c r="I39" i="8"/>
  <c r="I40" i="8"/>
  <c r="I42" i="8"/>
  <c r="I41" i="8"/>
  <c r="H38" i="8"/>
  <c r="H42" i="8"/>
  <c r="H39" i="8"/>
  <c r="H40" i="8"/>
  <c r="H41" i="8"/>
  <c r="G38" i="8"/>
  <c r="G42" i="8"/>
  <c r="G39" i="8"/>
  <c r="G40" i="8"/>
  <c r="G41" i="8"/>
  <c r="F38" i="8"/>
  <c r="F39" i="8"/>
  <c r="F42" i="8"/>
  <c r="F40" i="8"/>
  <c r="F41" i="8"/>
  <c r="E38" i="8"/>
  <c r="E42" i="8"/>
  <c r="E39" i="8"/>
  <c r="E40" i="8"/>
  <c r="E41" i="8"/>
  <c r="D38" i="8"/>
  <c r="D39" i="8"/>
  <c r="D40" i="8"/>
  <c r="D41" i="8"/>
  <c r="D42" i="8"/>
  <c r="C38" i="8"/>
  <c r="C39" i="8"/>
  <c r="C40" i="8"/>
  <c r="C41" i="8"/>
  <c r="C42" i="8"/>
  <c r="B39" i="8"/>
  <c r="B40" i="8"/>
  <c r="B41" i="8"/>
  <c r="K27" i="8"/>
  <c r="K31" i="8"/>
  <c r="K28" i="8"/>
  <c r="K29" i="8"/>
  <c r="K30" i="8"/>
  <c r="J27" i="8"/>
  <c r="J31" i="8"/>
  <c r="J28" i="8"/>
  <c r="J29" i="8"/>
  <c r="J30" i="8"/>
  <c r="I27" i="8"/>
  <c r="I28" i="8"/>
  <c r="I29" i="8"/>
  <c r="I30" i="8"/>
  <c r="H27" i="8"/>
  <c r="H28" i="8"/>
  <c r="H31" i="8"/>
  <c r="H29" i="8"/>
  <c r="H30" i="8"/>
  <c r="G27" i="8"/>
  <c r="G28" i="8"/>
  <c r="G31" i="8"/>
  <c r="G29" i="8"/>
  <c r="G30" i="8"/>
  <c r="F27" i="8"/>
  <c r="F28" i="8"/>
  <c r="F29" i="8"/>
  <c r="F30" i="8"/>
  <c r="F31" i="8"/>
  <c r="E27" i="8"/>
  <c r="E28" i="8"/>
  <c r="E29" i="8"/>
  <c r="E30" i="8"/>
  <c r="E31" i="8"/>
  <c r="D27" i="8"/>
  <c r="D31" i="8"/>
  <c r="D28" i="8"/>
  <c r="D29" i="8"/>
  <c r="D30" i="8"/>
  <c r="C30" i="8"/>
  <c r="C29" i="8"/>
  <c r="C28" i="8"/>
  <c r="C31" i="8"/>
  <c r="D15" i="8"/>
  <c r="E15" i="8"/>
  <c r="F15" i="8"/>
  <c r="G15" i="8"/>
  <c r="H15" i="8"/>
  <c r="I15" i="8"/>
  <c r="J15" i="8"/>
  <c r="K15" i="8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D18" i="8"/>
  <c r="E18" i="8"/>
  <c r="F18" i="8"/>
  <c r="G18" i="8"/>
  <c r="H18" i="8"/>
  <c r="I18" i="8"/>
  <c r="J18" i="8"/>
  <c r="K18" i="8"/>
  <c r="D19" i="8"/>
  <c r="E19" i="8"/>
  <c r="F19" i="8"/>
  <c r="G19" i="8"/>
  <c r="H19" i="8"/>
  <c r="I19" i="8"/>
  <c r="J19" i="8"/>
  <c r="K19" i="8"/>
  <c r="C15" i="8"/>
  <c r="C16" i="8"/>
  <c r="C17" i="8"/>
  <c r="C18" i="8"/>
  <c r="B16" i="8"/>
  <c r="B17" i="8"/>
  <c r="B18" i="8"/>
  <c r="B19" i="8"/>
  <c r="E8" i="8"/>
  <c r="E4" i="8"/>
  <c r="F4" i="8"/>
  <c r="F8" i="8"/>
  <c r="G4" i="8"/>
  <c r="G8" i="8"/>
  <c r="H4" i="8"/>
  <c r="I4" i="8"/>
  <c r="I8" i="8"/>
  <c r="J4" i="8"/>
  <c r="J8" i="8"/>
  <c r="K4" i="8"/>
  <c r="K8" i="8"/>
  <c r="E5" i="8"/>
  <c r="F5" i="8"/>
  <c r="G5" i="8"/>
  <c r="H5" i="8"/>
  <c r="I5" i="8"/>
  <c r="J5" i="8"/>
  <c r="K5" i="8"/>
  <c r="E6" i="8"/>
  <c r="F6" i="8"/>
  <c r="G6" i="8"/>
  <c r="H6" i="8"/>
  <c r="I6" i="8"/>
  <c r="J6" i="8"/>
  <c r="K6" i="8"/>
  <c r="E7" i="8"/>
  <c r="F7" i="8"/>
  <c r="G7" i="8"/>
  <c r="H7" i="8"/>
  <c r="I7" i="8"/>
  <c r="J7" i="8"/>
  <c r="K7" i="8"/>
  <c r="D4" i="8"/>
  <c r="D8" i="8"/>
  <c r="D5" i="8"/>
  <c r="D6" i="8"/>
  <c r="D7" i="8"/>
  <c r="B8" i="8"/>
  <c r="C7" i="8"/>
  <c r="C6" i="8"/>
  <c r="C5" i="8"/>
  <c r="C4" i="8"/>
  <c r="C8" i="8"/>
  <c r="B7" i="8"/>
  <c r="B6" i="8"/>
  <c r="B5" i="8"/>
  <c r="K120" i="8"/>
  <c r="K121" i="8"/>
  <c r="J120" i="8"/>
  <c r="J121" i="8"/>
  <c r="I120" i="8"/>
  <c r="I121" i="8"/>
  <c r="H120" i="8"/>
  <c r="G120" i="8"/>
  <c r="G121" i="8"/>
  <c r="H121" i="8"/>
  <c r="F120" i="8"/>
  <c r="F121" i="8"/>
  <c r="E120" i="8"/>
  <c r="E121" i="8"/>
  <c r="D120" i="8"/>
  <c r="C120" i="8"/>
  <c r="C121" i="8"/>
  <c r="D121" i="8"/>
  <c r="B120" i="8"/>
  <c r="J104" i="8"/>
  <c r="I104" i="8"/>
  <c r="H104" i="8"/>
  <c r="G104" i="8"/>
  <c r="H105" i="8"/>
  <c r="F104" i="8"/>
  <c r="G105" i="8"/>
  <c r="E104" i="8"/>
  <c r="D104" i="8"/>
  <c r="C104" i="8"/>
  <c r="D105" i="8"/>
  <c r="B104" i="8"/>
  <c r="C105" i="8"/>
  <c r="N100" i="8"/>
  <c r="M100" i="8"/>
  <c r="N99" i="8"/>
  <c r="M99" i="8"/>
  <c r="N98" i="8"/>
  <c r="M98" i="8"/>
  <c r="N97" i="8"/>
  <c r="M97" i="8"/>
  <c r="N96" i="8"/>
  <c r="M96" i="8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D61" i="5"/>
  <c r="E61" i="5"/>
  <c r="F61" i="5"/>
  <c r="G61" i="5"/>
  <c r="H61" i="5"/>
  <c r="I61" i="5"/>
  <c r="J61" i="5"/>
  <c r="K61" i="5"/>
  <c r="C61" i="5"/>
  <c r="C54" i="5"/>
  <c r="D54" i="5"/>
  <c r="E54" i="5"/>
  <c r="F54" i="5"/>
  <c r="G54" i="5"/>
  <c r="H54" i="5"/>
  <c r="I54" i="5"/>
  <c r="J54" i="5"/>
  <c r="K54" i="5"/>
  <c r="C42" i="5"/>
  <c r="B42" i="5"/>
  <c r="D42" i="5"/>
  <c r="E42" i="5"/>
  <c r="E43" i="5"/>
  <c r="F42" i="5"/>
  <c r="F43" i="5"/>
  <c r="G42" i="5"/>
  <c r="G43" i="5"/>
  <c r="H42" i="5"/>
  <c r="I42" i="5"/>
  <c r="I43" i="5"/>
  <c r="J42" i="5"/>
  <c r="J43" i="5"/>
  <c r="K42" i="5"/>
  <c r="K43" i="5"/>
  <c r="D31" i="5"/>
  <c r="D32" i="5"/>
  <c r="C31" i="5"/>
  <c r="E31" i="5"/>
  <c r="E32" i="5"/>
  <c r="F31" i="5"/>
  <c r="F32" i="5"/>
  <c r="G31" i="5"/>
  <c r="G32" i="5"/>
  <c r="H31" i="5"/>
  <c r="H32" i="5"/>
  <c r="I31" i="5"/>
  <c r="I32" i="5"/>
  <c r="J31" i="5"/>
  <c r="J32" i="5"/>
  <c r="K32" i="5"/>
  <c r="C20" i="5"/>
  <c r="D20" i="5"/>
  <c r="E20" i="5"/>
  <c r="F20" i="5"/>
  <c r="G20" i="5"/>
  <c r="H20" i="5"/>
  <c r="I20" i="5"/>
  <c r="J20" i="5"/>
  <c r="K20" i="5"/>
  <c r="C9" i="5"/>
  <c r="D9" i="5"/>
  <c r="E9" i="5"/>
  <c r="F9" i="5"/>
  <c r="G9" i="5"/>
  <c r="I9" i="5"/>
  <c r="J9" i="5"/>
  <c r="K9" i="5"/>
  <c r="C104" i="5"/>
  <c r="D105" i="5"/>
  <c r="B104" i="5"/>
  <c r="D104" i="5"/>
  <c r="C120" i="5"/>
  <c r="B120" i="5"/>
  <c r="C121" i="5"/>
  <c r="D120" i="5"/>
  <c r="D121" i="5"/>
  <c r="E104" i="5"/>
  <c r="E105" i="5"/>
  <c r="E120" i="5"/>
  <c r="E121" i="5"/>
  <c r="F104" i="5"/>
  <c r="F105" i="5"/>
  <c r="F120" i="5"/>
  <c r="F121" i="5"/>
  <c r="G104" i="5"/>
  <c r="G105" i="5"/>
  <c r="G120" i="5"/>
  <c r="G121" i="5"/>
  <c r="H104" i="5"/>
  <c r="H105" i="5"/>
  <c r="H120" i="5"/>
  <c r="H121" i="5"/>
  <c r="I104" i="5"/>
  <c r="I105" i="5"/>
  <c r="I120" i="5"/>
  <c r="I121" i="5"/>
  <c r="J104" i="5"/>
  <c r="J105" i="5"/>
  <c r="J120" i="5"/>
  <c r="J121" i="5"/>
  <c r="O96" i="5"/>
  <c r="P96" i="5"/>
  <c r="K96" i="5"/>
  <c r="O97" i="5"/>
  <c r="P97" i="5"/>
  <c r="O98" i="5"/>
  <c r="P98" i="5"/>
  <c r="K98" i="5"/>
  <c r="O99" i="5"/>
  <c r="P99" i="5"/>
  <c r="O100" i="5"/>
  <c r="P100" i="5"/>
  <c r="K120" i="5"/>
  <c r="K121" i="5"/>
  <c r="K100" i="5"/>
  <c r="K99" i="5"/>
  <c r="M100" i="5"/>
  <c r="M96" i="5"/>
  <c r="N96" i="5"/>
  <c r="M97" i="5"/>
  <c r="N97" i="5"/>
  <c r="M98" i="5"/>
  <c r="N98" i="5"/>
  <c r="M99" i="5"/>
  <c r="N99" i="5"/>
  <c r="N100" i="5"/>
  <c r="J78" i="5"/>
  <c r="K78" i="5"/>
  <c r="K79" i="5"/>
  <c r="C78" i="5"/>
  <c r="D78" i="5"/>
  <c r="E78" i="5"/>
  <c r="F79" i="5"/>
  <c r="F78" i="5"/>
  <c r="G78" i="5"/>
  <c r="H79" i="5"/>
  <c r="H78" i="5"/>
  <c r="I78" i="5"/>
  <c r="B78" i="5"/>
  <c r="C79" i="5"/>
  <c r="D91" i="5"/>
  <c r="E91" i="5"/>
  <c r="F91" i="5"/>
  <c r="G91" i="5"/>
  <c r="H91" i="5"/>
  <c r="I91" i="5"/>
  <c r="J91" i="5"/>
  <c r="K91" i="5"/>
  <c r="C91" i="5"/>
  <c r="D79" i="5"/>
  <c r="E79" i="5"/>
  <c r="G79" i="5"/>
  <c r="I79" i="5"/>
  <c r="J79" i="5"/>
  <c r="D67" i="5"/>
  <c r="E67" i="5"/>
  <c r="F67" i="5"/>
  <c r="G67" i="5"/>
  <c r="H67" i="5"/>
  <c r="I67" i="5"/>
  <c r="J67" i="5"/>
  <c r="K67" i="5"/>
  <c r="C67" i="5"/>
  <c r="T74" i="4"/>
  <c r="AA74" i="4"/>
  <c r="S74" i="4"/>
  <c r="Z74" i="4"/>
  <c r="R74" i="4"/>
  <c r="Y74" i="4"/>
  <c r="Q74" i="4"/>
  <c r="X74" i="4"/>
  <c r="P74" i="4"/>
  <c r="W74" i="4"/>
  <c r="O74" i="4"/>
  <c r="N74" i="4"/>
  <c r="M74" i="4"/>
  <c r="L74" i="4"/>
  <c r="K74" i="4"/>
  <c r="J74" i="4"/>
  <c r="I74" i="4"/>
  <c r="H74" i="4"/>
  <c r="G74" i="4"/>
  <c r="F74" i="4"/>
  <c r="E74" i="4"/>
  <c r="D74" i="4"/>
  <c r="T73" i="4"/>
  <c r="AA73" i="4"/>
  <c r="S73" i="4"/>
  <c r="Z73" i="4"/>
  <c r="R73" i="4"/>
  <c r="Y73" i="4"/>
  <c r="Q73" i="4"/>
  <c r="X73" i="4"/>
  <c r="P73" i="4"/>
  <c r="W73" i="4"/>
  <c r="O73" i="4"/>
  <c r="N73" i="4"/>
  <c r="M73" i="4"/>
  <c r="L73" i="4"/>
  <c r="K73" i="4"/>
  <c r="J73" i="4"/>
  <c r="I73" i="4"/>
  <c r="H73" i="4"/>
  <c r="G73" i="4"/>
  <c r="F73" i="4"/>
  <c r="E73" i="4"/>
  <c r="D73" i="4"/>
  <c r="T72" i="4"/>
  <c r="AA72" i="4"/>
  <c r="S72" i="4"/>
  <c r="Z72" i="4"/>
  <c r="R72" i="4"/>
  <c r="Y72" i="4"/>
  <c r="Q72" i="4"/>
  <c r="X72" i="4"/>
  <c r="P72" i="4"/>
  <c r="W72" i="4"/>
  <c r="O72" i="4"/>
  <c r="N72" i="4"/>
  <c r="M72" i="4"/>
  <c r="L72" i="4"/>
  <c r="K72" i="4"/>
  <c r="J72" i="4"/>
  <c r="I72" i="4"/>
  <c r="H72" i="4"/>
  <c r="G72" i="4"/>
  <c r="F72" i="4"/>
  <c r="E72" i="4"/>
  <c r="D72" i="4"/>
  <c r="T71" i="4"/>
  <c r="AA71" i="4"/>
  <c r="S71" i="4"/>
  <c r="Z71" i="4"/>
  <c r="R71" i="4"/>
  <c r="Y71" i="4"/>
  <c r="Q71" i="4"/>
  <c r="X71" i="4"/>
  <c r="P71" i="4"/>
  <c r="W71" i="4"/>
  <c r="O71" i="4"/>
  <c r="N71" i="4"/>
  <c r="M71" i="4"/>
  <c r="L71" i="4"/>
  <c r="K71" i="4"/>
  <c r="J71" i="4"/>
  <c r="I71" i="4"/>
  <c r="H71" i="4"/>
  <c r="G71" i="4"/>
  <c r="F71" i="4"/>
  <c r="E71" i="4"/>
  <c r="D71" i="4"/>
  <c r="T70" i="4"/>
  <c r="AA70" i="4"/>
  <c r="S70" i="4"/>
  <c r="Z70" i="4"/>
  <c r="R70" i="4"/>
  <c r="Y70" i="4"/>
  <c r="Q70" i="4"/>
  <c r="X70" i="4"/>
  <c r="P70" i="4"/>
  <c r="W70" i="4"/>
  <c r="O70" i="4"/>
  <c r="N70" i="4"/>
  <c r="M70" i="4"/>
  <c r="L70" i="4"/>
  <c r="K70" i="4"/>
  <c r="J70" i="4"/>
  <c r="I70" i="4"/>
  <c r="H70" i="4"/>
  <c r="G70" i="4"/>
  <c r="F70" i="4"/>
  <c r="E70" i="4"/>
  <c r="D70" i="4"/>
  <c r="T69" i="4"/>
  <c r="AA69" i="4"/>
  <c r="S69" i="4"/>
  <c r="Z69" i="4"/>
  <c r="R69" i="4"/>
  <c r="Y69" i="4"/>
  <c r="Q69" i="4"/>
  <c r="X69" i="4"/>
  <c r="P69" i="4"/>
  <c r="W69" i="4"/>
  <c r="O69" i="4"/>
  <c r="N69" i="4"/>
  <c r="M69" i="4"/>
  <c r="L69" i="4"/>
  <c r="K69" i="4"/>
  <c r="J69" i="4"/>
  <c r="I69" i="4"/>
  <c r="H69" i="4"/>
  <c r="G69" i="4"/>
  <c r="F69" i="4"/>
  <c r="E69" i="4"/>
  <c r="D69" i="4"/>
  <c r="T68" i="4"/>
  <c r="AA68" i="4"/>
  <c r="S68" i="4"/>
  <c r="Z68" i="4"/>
  <c r="R68" i="4"/>
  <c r="Y68" i="4"/>
  <c r="Q68" i="4"/>
  <c r="X68" i="4"/>
  <c r="P68" i="4"/>
  <c r="W68" i="4"/>
  <c r="O68" i="4"/>
  <c r="N68" i="4"/>
  <c r="M68" i="4"/>
  <c r="L68" i="4"/>
  <c r="K68" i="4"/>
  <c r="J68" i="4"/>
  <c r="I68" i="4"/>
  <c r="H68" i="4"/>
  <c r="G68" i="4"/>
  <c r="F68" i="4"/>
  <c r="E68" i="4"/>
  <c r="D68" i="4"/>
  <c r="T67" i="4"/>
  <c r="AA67" i="4"/>
  <c r="S67" i="4"/>
  <c r="Z67" i="4"/>
  <c r="R67" i="4"/>
  <c r="Y67" i="4"/>
  <c r="Q67" i="4"/>
  <c r="X67" i="4"/>
  <c r="P67" i="4"/>
  <c r="W67" i="4"/>
  <c r="O67" i="4"/>
  <c r="N67" i="4"/>
  <c r="M67" i="4"/>
  <c r="L67" i="4"/>
  <c r="K67" i="4"/>
  <c r="J67" i="4"/>
  <c r="I67" i="4"/>
  <c r="H67" i="4"/>
  <c r="G67" i="4"/>
  <c r="F67" i="4"/>
  <c r="E67" i="4"/>
  <c r="D67" i="4"/>
  <c r="T66" i="4"/>
  <c r="AA66" i="4"/>
  <c r="S66" i="4"/>
  <c r="Z66" i="4"/>
  <c r="R66" i="4"/>
  <c r="Y66" i="4"/>
  <c r="Q66" i="4"/>
  <c r="X66" i="4"/>
  <c r="P66" i="4"/>
  <c r="W66" i="4"/>
  <c r="O66" i="4"/>
  <c r="N66" i="4"/>
  <c r="M66" i="4"/>
  <c r="L66" i="4"/>
  <c r="K66" i="4"/>
  <c r="J66" i="4"/>
  <c r="I66" i="4"/>
  <c r="H66" i="4"/>
  <c r="G66" i="4"/>
  <c r="F66" i="4"/>
  <c r="E66" i="4"/>
  <c r="D66" i="4"/>
  <c r="T65" i="4"/>
  <c r="AA65" i="4"/>
  <c r="S65" i="4"/>
  <c r="Z65" i="4"/>
  <c r="R65" i="4"/>
  <c r="Y65" i="4"/>
  <c r="Q65" i="4"/>
  <c r="X65" i="4"/>
  <c r="P65" i="4"/>
  <c r="W65" i="4"/>
  <c r="O65" i="4"/>
  <c r="N65" i="4"/>
  <c r="M65" i="4"/>
  <c r="L65" i="4"/>
  <c r="K65" i="4"/>
  <c r="J65" i="4"/>
  <c r="I65" i="4"/>
  <c r="H65" i="4"/>
  <c r="G65" i="4"/>
  <c r="F65" i="4"/>
  <c r="E65" i="4"/>
  <c r="D65" i="4"/>
  <c r="T64" i="4"/>
  <c r="AA64" i="4"/>
  <c r="S64" i="4"/>
  <c r="Z64" i="4"/>
  <c r="R64" i="4"/>
  <c r="Y64" i="4"/>
  <c r="Q64" i="4"/>
  <c r="X64" i="4"/>
  <c r="P64" i="4"/>
  <c r="W64" i="4"/>
  <c r="O64" i="4"/>
  <c r="N64" i="4"/>
  <c r="M64" i="4"/>
  <c r="L64" i="4"/>
  <c r="K64" i="4"/>
  <c r="J64" i="4"/>
  <c r="I64" i="4"/>
  <c r="H64" i="4"/>
  <c r="G64" i="4"/>
  <c r="F64" i="4"/>
  <c r="E64" i="4"/>
  <c r="D64" i="4"/>
  <c r="T26" i="4"/>
  <c r="S26" i="4"/>
  <c r="S63" i="4"/>
  <c r="T63" i="4"/>
  <c r="R26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T57" i="4"/>
  <c r="AA57" i="4"/>
  <c r="S57" i="4"/>
  <c r="Z57" i="4"/>
  <c r="R57" i="4"/>
  <c r="Y57" i="4"/>
  <c r="Q57" i="4"/>
  <c r="X57" i="4"/>
  <c r="P57" i="4"/>
  <c r="W57" i="4"/>
  <c r="O57" i="4"/>
  <c r="N57" i="4"/>
  <c r="M57" i="4"/>
  <c r="L57" i="4"/>
  <c r="K57" i="4"/>
  <c r="J57" i="4"/>
  <c r="I57" i="4"/>
  <c r="H57" i="4"/>
  <c r="G57" i="4"/>
  <c r="F57" i="4"/>
  <c r="T56" i="4"/>
  <c r="AA56" i="4"/>
  <c r="S56" i="4"/>
  <c r="Z56" i="4"/>
  <c r="R56" i="4"/>
  <c r="Y56" i="4"/>
  <c r="Q56" i="4"/>
  <c r="X56" i="4"/>
  <c r="P56" i="4"/>
  <c r="W56" i="4"/>
  <c r="O56" i="4"/>
  <c r="N56" i="4"/>
  <c r="M56" i="4"/>
  <c r="L56" i="4"/>
  <c r="K56" i="4"/>
  <c r="J56" i="4"/>
  <c r="I56" i="4"/>
  <c r="H56" i="4"/>
  <c r="G56" i="4"/>
  <c r="F56" i="4"/>
  <c r="T55" i="4"/>
  <c r="AA55" i="4"/>
  <c r="S55" i="4"/>
  <c r="Z55" i="4"/>
  <c r="R55" i="4"/>
  <c r="Y55" i="4"/>
  <c r="Q55" i="4"/>
  <c r="X55" i="4"/>
  <c r="P55" i="4"/>
  <c r="W55" i="4"/>
  <c r="O55" i="4"/>
  <c r="N55" i="4"/>
  <c r="M55" i="4"/>
  <c r="L55" i="4"/>
  <c r="K55" i="4"/>
  <c r="J55" i="4"/>
  <c r="I55" i="4"/>
  <c r="H55" i="4"/>
  <c r="G55" i="4"/>
  <c r="F55" i="4"/>
  <c r="T54" i="4"/>
  <c r="AA54" i="4"/>
  <c r="S54" i="4"/>
  <c r="Z54" i="4"/>
  <c r="R54" i="4"/>
  <c r="Y54" i="4"/>
  <c r="Q54" i="4"/>
  <c r="X54" i="4"/>
  <c r="P54" i="4"/>
  <c r="W54" i="4"/>
  <c r="O54" i="4"/>
  <c r="N54" i="4"/>
  <c r="M54" i="4"/>
  <c r="L54" i="4"/>
  <c r="K54" i="4"/>
  <c r="J54" i="4"/>
  <c r="I54" i="4"/>
  <c r="H54" i="4"/>
  <c r="G54" i="4"/>
  <c r="F54" i="4"/>
  <c r="T53" i="4"/>
  <c r="AA53" i="4"/>
  <c r="S53" i="4"/>
  <c r="Z53" i="4"/>
  <c r="R53" i="4"/>
  <c r="Y53" i="4"/>
  <c r="Q53" i="4"/>
  <c r="X53" i="4"/>
  <c r="P53" i="4"/>
  <c r="W53" i="4"/>
  <c r="O53" i="4"/>
  <c r="N53" i="4"/>
  <c r="M53" i="4"/>
  <c r="L53" i="4"/>
  <c r="K53" i="4"/>
  <c r="J53" i="4"/>
  <c r="I53" i="4"/>
  <c r="H53" i="4"/>
  <c r="G53" i="4"/>
  <c r="F53" i="4"/>
  <c r="T52" i="4"/>
  <c r="AA52" i="4"/>
  <c r="S52" i="4"/>
  <c r="Z52" i="4"/>
  <c r="R52" i="4"/>
  <c r="Y52" i="4"/>
  <c r="Q52" i="4"/>
  <c r="X52" i="4"/>
  <c r="P52" i="4"/>
  <c r="W52" i="4"/>
  <c r="O52" i="4"/>
  <c r="N52" i="4"/>
  <c r="M52" i="4"/>
  <c r="L52" i="4"/>
  <c r="K52" i="4"/>
  <c r="J52" i="4"/>
  <c r="I52" i="4"/>
  <c r="H52" i="4"/>
  <c r="G52" i="4"/>
  <c r="F52" i="4"/>
  <c r="T51" i="4"/>
  <c r="AA51" i="4"/>
  <c r="S51" i="4"/>
  <c r="Z51" i="4"/>
  <c r="R51" i="4"/>
  <c r="Y51" i="4"/>
  <c r="Q51" i="4"/>
  <c r="X51" i="4"/>
  <c r="P51" i="4"/>
  <c r="W51" i="4"/>
  <c r="O51" i="4"/>
  <c r="N51" i="4"/>
  <c r="M51" i="4"/>
  <c r="L51" i="4"/>
  <c r="K51" i="4"/>
  <c r="J51" i="4"/>
  <c r="I51" i="4"/>
  <c r="H51" i="4"/>
  <c r="G51" i="4"/>
  <c r="F51" i="4"/>
  <c r="T50" i="4"/>
  <c r="AA50" i="4"/>
  <c r="S50" i="4"/>
  <c r="Z50" i="4"/>
  <c r="R50" i="4"/>
  <c r="Y50" i="4"/>
  <c r="Q50" i="4"/>
  <c r="X50" i="4"/>
  <c r="P50" i="4"/>
  <c r="W50" i="4"/>
  <c r="O50" i="4"/>
  <c r="N50" i="4"/>
  <c r="M50" i="4"/>
  <c r="L50" i="4"/>
  <c r="K50" i="4"/>
  <c r="J50" i="4"/>
  <c r="I50" i="4"/>
  <c r="H50" i="4"/>
  <c r="G50" i="4"/>
  <c r="F50" i="4"/>
  <c r="T49" i="4"/>
  <c r="AA49" i="4"/>
  <c r="S49" i="4"/>
  <c r="Z49" i="4"/>
  <c r="R49" i="4"/>
  <c r="Y49" i="4"/>
  <c r="Q49" i="4"/>
  <c r="X49" i="4"/>
  <c r="P49" i="4"/>
  <c r="W49" i="4"/>
  <c r="O49" i="4"/>
  <c r="N49" i="4"/>
  <c r="M49" i="4"/>
  <c r="L49" i="4"/>
  <c r="K49" i="4"/>
  <c r="J49" i="4"/>
  <c r="I49" i="4"/>
  <c r="H49" i="4"/>
  <c r="G49" i="4"/>
  <c r="F49" i="4"/>
  <c r="T48" i="4"/>
  <c r="AA48" i="4"/>
  <c r="S48" i="4"/>
  <c r="Z48" i="4"/>
  <c r="R48" i="4"/>
  <c r="Y48" i="4"/>
  <c r="Q48" i="4"/>
  <c r="X48" i="4"/>
  <c r="P48" i="4"/>
  <c r="W48" i="4"/>
  <c r="O48" i="4"/>
  <c r="N48" i="4"/>
  <c r="M48" i="4"/>
  <c r="L48" i="4"/>
  <c r="K48" i="4"/>
  <c r="J48" i="4"/>
  <c r="I48" i="4"/>
  <c r="H48" i="4"/>
  <c r="G48" i="4"/>
  <c r="F48" i="4"/>
  <c r="T47" i="4"/>
  <c r="AA47" i="4"/>
  <c r="S47" i="4"/>
  <c r="Z47" i="4"/>
  <c r="R47" i="4"/>
  <c r="Y47" i="4"/>
  <c r="Q47" i="4"/>
  <c r="X47" i="4"/>
  <c r="P47" i="4"/>
  <c r="W47" i="4"/>
  <c r="O47" i="4"/>
  <c r="N47" i="4"/>
  <c r="M47" i="4"/>
  <c r="L47" i="4"/>
  <c r="K47" i="4"/>
  <c r="J47" i="4"/>
  <c r="I47" i="4"/>
  <c r="H47" i="4"/>
  <c r="G47" i="4"/>
  <c r="F47" i="4"/>
  <c r="T46" i="4"/>
  <c r="AA46" i="4"/>
  <c r="S46" i="4"/>
  <c r="Z46" i="4"/>
  <c r="R46" i="4"/>
  <c r="Y46" i="4"/>
  <c r="Q46" i="4"/>
  <c r="X46" i="4"/>
  <c r="P46" i="4"/>
  <c r="W46" i="4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L7" i="3"/>
  <c r="K6" i="3"/>
  <c r="K7" i="3"/>
  <c r="J6" i="3"/>
  <c r="J7" i="3"/>
  <c r="I6" i="3"/>
  <c r="I7" i="3"/>
  <c r="H6" i="3"/>
  <c r="H7" i="3"/>
  <c r="G6" i="3"/>
  <c r="G7" i="3"/>
  <c r="F6" i="3"/>
  <c r="F7" i="3"/>
  <c r="E6" i="3"/>
  <c r="E7" i="3"/>
  <c r="D6" i="3"/>
  <c r="D7" i="3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97" i="5"/>
  <c r="P101" i="5"/>
  <c r="K101" i="5"/>
  <c r="K104" i="5"/>
  <c r="K105" i="5"/>
  <c r="AB8" i="9"/>
  <c r="AD8" i="9"/>
  <c r="C105" i="5"/>
  <c r="B42" i="8"/>
  <c r="E78" i="8"/>
  <c r="F90" i="8"/>
  <c r="F91" i="8"/>
  <c r="AD6" i="9"/>
  <c r="Z7" i="9"/>
  <c r="AB7" i="9"/>
  <c r="AD7" i="9"/>
  <c r="AE7" i="9"/>
  <c r="C19" i="8"/>
  <c r="AE25" i="9"/>
  <c r="AE38" i="9"/>
  <c r="Z10" i="9"/>
  <c r="AB10" i="9"/>
  <c r="AD10" i="9"/>
  <c r="AE10" i="9"/>
  <c r="Y13" i="9"/>
  <c r="AB13" i="9"/>
  <c r="AD13" i="9"/>
  <c r="AB19" i="9"/>
  <c r="AD19" i="9"/>
  <c r="AE19" i="9"/>
  <c r="AE34" i="9"/>
  <c r="AB35" i="9"/>
  <c r="AD35" i="9"/>
  <c r="AE35" i="9"/>
  <c r="C90" i="8"/>
  <c r="C91" i="8"/>
  <c r="Z4" i="9"/>
  <c r="AD29" i="9"/>
  <c r="AE29" i="9"/>
  <c r="AB53" i="9"/>
  <c r="AD53" i="9"/>
  <c r="AE53" i="9"/>
  <c r="H43" i="5"/>
  <c r="J105" i="8"/>
  <c r="I105" i="8"/>
  <c r="K78" i="8"/>
  <c r="J91" i="8"/>
  <c r="AB4" i="9"/>
  <c r="AD4" i="9"/>
  <c r="AB18" i="9"/>
  <c r="AD18" i="9"/>
  <c r="AE18" i="9"/>
  <c r="AE24" i="9"/>
  <c r="AE52" i="9"/>
  <c r="Z5" i="9"/>
  <c r="Y8" i="9"/>
  <c r="Z11" i="9"/>
  <c r="AB11" i="9"/>
  <c r="AD11" i="9"/>
  <c r="AE11" i="9"/>
  <c r="Z12" i="9"/>
  <c r="AB12" i="9"/>
  <c r="AD12" i="9"/>
  <c r="AE12" i="9"/>
  <c r="AE20" i="9"/>
  <c r="AE33" i="9"/>
  <c r="AE36" i="9"/>
  <c r="AE42" i="9"/>
  <c r="AD51" i="9"/>
  <c r="AE51" i="9"/>
  <c r="C43" i="5"/>
  <c r="D43" i="5"/>
  <c r="F105" i="8"/>
  <c r="E105" i="8"/>
  <c r="H8" i="8"/>
  <c r="I31" i="8"/>
  <c r="H90" i="8"/>
  <c r="H91" i="8"/>
  <c r="K96" i="8"/>
  <c r="P101" i="8"/>
  <c r="K101" i="8"/>
  <c r="K104" i="8"/>
  <c r="K105" i="8"/>
  <c r="X5" i="9"/>
  <c r="AB5" i="9"/>
  <c r="AD5" i="9"/>
  <c r="AE5" i="9"/>
  <c r="AB27" i="9"/>
  <c r="AD27" i="9"/>
  <c r="AE27" i="9"/>
  <c r="AE41" i="9"/>
  <c r="AE8" i="9"/>
  <c r="AE39" i="9"/>
  <c r="AE23" i="9"/>
  <c r="AE6" i="9"/>
  <c r="D91" i="8"/>
  <c r="AE22" i="9"/>
  <c r="AE31" i="9"/>
  <c r="AE13" i="9"/>
  <c r="G91" i="8"/>
  <c r="I91" i="8"/>
  <c r="AE9" i="9"/>
</calcChain>
</file>

<file path=xl/comments1.xml><?xml version="1.0" encoding="utf-8"?>
<comments xmlns="http://schemas.openxmlformats.org/spreadsheetml/2006/main">
  <authors>
    <author>Mr Asuo</author>
  </authors>
  <commentList>
    <comment ref="C69" authorId="0" shapeId="0">
      <text>
        <r>
          <rPr>
            <b/>
            <sz val="9"/>
            <color indexed="81"/>
            <rFont val="Tahoma"/>
            <family val="2"/>
          </rPr>
          <t>Mr Asuo:</t>
        </r>
        <r>
          <rPr>
            <sz val="9"/>
            <color indexed="81"/>
            <rFont val="Tahoma"/>
            <family val="2"/>
          </rPr>
          <t xml:space="preserve">
Import of fuel (gasoline)
</t>
        </r>
      </text>
    </comment>
  </commentList>
</comments>
</file>

<file path=xl/comments2.xml><?xml version="1.0" encoding="utf-8"?>
<comments xmlns="http://schemas.openxmlformats.org/spreadsheetml/2006/main">
  <authors>
    <author>bernice ofosu-baadu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source: expenditure items from GLSS 5 report</t>
        </r>
      </text>
    </comment>
  </commentList>
</comments>
</file>

<file path=xl/comments3.xml><?xml version="1.0" encoding="utf-8"?>
<comments xmlns="http://schemas.openxmlformats.org/spreadsheetml/2006/main">
  <authors>
    <author>user</author>
    <author>bernice ofosu-baadu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user:figures from benchmark series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both public and private enrolment</t>
        </r>
      </text>
    </comment>
    <comment ref="BN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<sst xmlns="http://schemas.openxmlformats.org/spreadsheetml/2006/main" count="520" uniqueCount="251">
  <si>
    <t>1. Food &amp; Non Alcoholic beverage</t>
  </si>
  <si>
    <t>Bread and cereals</t>
  </si>
  <si>
    <t>Meat</t>
  </si>
  <si>
    <t>Fish and sea food</t>
  </si>
  <si>
    <t>Milk, Cheese and Eggs</t>
  </si>
  <si>
    <t>Oils and fats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</si>
  <si>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</si>
  <si>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</si>
  <si>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</si>
  <si>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</si>
  <si>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</si>
  <si>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</si>
  <si>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</si>
  <si>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</si>
  <si>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</si>
  <si>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</si>
  <si>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</si>
  <si>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</si>
  <si>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</si>
  <si>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</si>
  <si>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</si>
  <si>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</si>
  <si>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</si>
  <si>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</si>
  <si>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</si>
  <si>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</si>
  <si>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</si>
  <si>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</si>
  <si>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</si>
  <si>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</si>
  <si>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</si>
  <si>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</si>
  <si>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</si>
  <si>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</si>
  <si>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</si>
  <si>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</si>
  <si>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</si>
  <si>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</si>
  <si>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</si>
  <si>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</si>
  <si>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</si>
  <si>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</si>
  <si>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</si>
  <si>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</si>
  <si>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</si>
  <si>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</si>
  <si>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</si>
  <si>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</si>
  <si>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</si>
  <si>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</si>
  <si>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</si>
  <si>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</si>
  <si>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</si>
  <si>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</si>
  <si>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</si>
  <si>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</si>
  <si>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</si>
  <si>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</si>
  <si>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</si>
  <si>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</si>
  <si>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</si>
  <si>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</si>
  <si>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</si>
  <si>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</si>
  <si>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</si>
  <si>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</si>
  <si>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</si>
  <si>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</si>
  <si>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</si>
  <si>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</si>
  <si>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</si>
  <si>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</si>
  <si>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</si>
  <si>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</si>
  <si>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</si>
  <si>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</si>
  <si>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</si>
  <si>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</si>
  <si>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</si>
  <si>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</si>
  <si>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</si>
  <si>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</si>
  <si>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</si>
  <si>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</si>
  <si>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</si>
  <si>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</si>
  <si>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</si>
  <si>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</si>
  <si>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</si>
  <si>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</si>
  <si>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</si>
  <si>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</si>
  <si>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</si>
  <si>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</si>
  <si>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</si>
  <si>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</si>
  <si>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</si>
  <si>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</si>
  <si>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</si>
  <si>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</si>
  <si>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</si>
  <si>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</si>
  <si>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</si>
  <si>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</si>
  <si>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</si>
  <si>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</si>
  <si>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</si>
  <si>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</si>
  <si>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</si>
  <si>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</si>
  <si>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</si>
  <si>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</si>
  <si>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</si>
  <si>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</si>
  <si>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</si>
  <si>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</si>
  <si>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</si>
  <si>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</si>
  <si>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</si>
  <si>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</si>
  <si>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</si>
  <si>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</si>
  <si>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</si>
  <si>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</si>
  <si>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</si>
  <si>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</si>
  <si>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</si>
  <si>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</si>
  <si>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</si>
  <si>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Fish</t>
  </si>
  <si>
    <t>Milk, cheese and eggs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</si>
  <si>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</si>
  <si>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</si>
  <si>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</si>
  <si>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</si>
  <si>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</si>
  <si>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</si>
  <si>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</si>
  <si>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</si>
  <si>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</si>
  <si>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</si>
  <si>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</si>
  <si>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</si>
  <si>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</si>
  <si>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</si>
  <si>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</si>
  <si>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</si>
  <si>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Transport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</si>
  <si>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</si>
  <si>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</si>
  <si>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</si>
  <si>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</si>
  <si>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</si>
  <si>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</si>
  <si>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</si>
  <si>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</si>
  <si>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</si>
  <si>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q1</t>
  </si>
  <si>
    <t>q2</t>
  </si>
  <si>
    <t>q3</t>
  </si>
  <si>
    <t>q4</t>
  </si>
  <si>
    <t>Source: Ghana Water Company</t>
  </si>
  <si>
    <t>QUANTITY OF WATER PRODUCED (000 MM3)  AND DISTRIBUTED</t>
  </si>
  <si>
    <t>Electricity</t>
  </si>
  <si>
    <t>Total</t>
  </si>
  <si>
    <t>Source: Electricity Company of Ghana</t>
  </si>
  <si>
    <t>ELECTRICITY GENERATION (kwH)</t>
  </si>
  <si>
    <t>Number of employees, Health</t>
  </si>
  <si>
    <t>HEALTH</t>
  </si>
  <si>
    <t>Source: CAGD payroll</t>
  </si>
  <si>
    <t>Communication</t>
  </si>
  <si>
    <t>Q1</t>
  </si>
  <si>
    <t>Q2</t>
  </si>
  <si>
    <t>Q3</t>
  </si>
  <si>
    <t>Q4</t>
  </si>
  <si>
    <t>LOCAL OUTBOUND TRAFFIC (Mins)</t>
  </si>
  <si>
    <t>Recreation &amp; Culture</t>
  </si>
  <si>
    <t>Source: VAT_ART &amp; Culture_GVA Constant Sheet in _New_O_other_cnity workshhet</t>
  </si>
  <si>
    <t>Source: NCA_Total comm wk sheet from_Information &amp; Communication working template</t>
  </si>
  <si>
    <t>Number of Enrollment (Yearly total Average)</t>
  </si>
  <si>
    <t>Source: Education working template_Data Entry Sheet</t>
  </si>
  <si>
    <t>Hotels and Restuarants</t>
  </si>
  <si>
    <t>Constant price estimates of GVA</t>
  </si>
  <si>
    <t xml:space="preserve">Source: Hotel &amp; Restuarants worksheet in GVA constant </t>
  </si>
  <si>
    <t>Miscellaneous Goods &amp; Services</t>
  </si>
  <si>
    <t>Source: VAT_social &amp; personal services_GVA Constant Sheet in _New_O_other_cnity workshhet</t>
  </si>
  <si>
    <t>Constant price estimates_social &amp; personal services</t>
  </si>
  <si>
    <t>Cattle</t>
  </si>
  <si>
    <t>Sheep</t>
  </si>
  <si>
    <t>Goats</t>
  </si>
  <si>
    <t>Pigs</t>
  </si>
  <si>
    <t>Poultry</t>
  </si>
  <si>
    <t>Domestic Meat Production( Mt)</t>
  </si>
  <si>
    <t>Source : Table 4.13, Agriculture in Ghana, facts and figures- MOFA</t>
  </si>
  <si>
    <t>Domestic Fish Production</t>
  </si>
  <si>
    <t>Source: Fishing worksheet Fish Catch</t>
  </si>
  <si>
    <t>2015(Estimate)</t>
  </si>
  <si>
    <t>Current Yr Estimated using average of last 3yrs movement</t>
  </si>
  <si>
    <t>Total Meat( Import + Domestically Produced)</t>
  </si>
  <si>
    <t>Total Fish( Import + Domestically Produced)</t>
  </si>
  <si>
    <t>Basic</t>
  </si>
  <si>
    <t>Secondary</t>
  </si>
  <si>
    <t>Tertiary</t>
  </si>
  <si>
    <t>Gross Value Added by Activity at Constant 2006 Prices</t>
  </si>
  <si>
    <t>Year</t>
  </si>
  <si>
    <t>Quarter</t>
  </si>
  <si>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</si>
  <si>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</si>
  <si>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</si>
  <si>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</si>
  <si>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</si>
  <si>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Household final consumption expenditure</t>
  </si>
  <si>
    <t>General government final consumption expenditure</t>
  </si>
  <si>
    <t>Consumption</t>
  </si>
  <si>
    <t>Gross fixed capital formation</t>
  </si>
  <si>
    <t>Total Investment</t>
  </si>
  <si>
    <t>Domestic Demand</t>
  </si>
  <si>
    <t>Exports of goods and services</t>
  </si>
  <si>
    <t>Imports of goods and services</t>
  </si>
  <si>
    <t>Net Exports</t>
  </si>
  <si>
    <t>Gross Domestic Product</t>
  </si>
  <si>
    <t>3= 1+2</t>
  </si>
  <si>
    <t>8= 4+5+6+7</t>
  </si>
  <si>
    <t>9= 3+8</t>
  </si>
  <si>
    <t xml:space="preserve"> 12= 10-11 </t>
  </si>
  <si>
    <t>14***</t>
  </si>
  <si>
    <t>Percentage Distribution</t>
  </si>
  <si>
    <t>2013*</t>
  </si>
  <si>
    <t>2014*</t>
  </si>
  <si>
    <t>2015*</t>
  </si>
  <si>
    <t>2016*</t>
  </si>
  <si>
    <t>* revised</t>
  </si>
  <si>
    <t xml:space="preserve">Change in stock: Reforestation </t>
  </si>
  <si>
    <t>Change in stock: Crude Oil</t>
  </si>
  <si>
    <t>Change in stock: Livestock</t>
  </si>
  <si>
    <t>Total Domestic Demand</t>
  </si>
  <si>
    <t>net Exports</t>
  </si>
  <si>
    <t>2017*</t>
  </si>
  <si>
    <t>Growth Rate (%)</t>
  </si>
  <si>
    <t>Source: Ghana Statistical Service (GSS)</t>
  </si>
  <si>
    <t>statistical discrepancy</t>
  </si>
  <si>
    <t>Gross Domestic Expenditure</t>
  </si>
  <si>
    <t>updated: September 28, 2018</t>
  </si>
  <si>
    <t>13=15-14</t>
  </si>
  <si>
    <t>*** Column 15 is equal to GDP by Production approach</t>
  </si>
  <si>
    <t>Gross Domestic Product***</t>
  </si>
  <si>
    <t>* provisional</t>
  </si>
  <si>
    <t>Table 2.1: GDP at current prices by expenditure (in million Ghana Cedis) - Percentage Distribution</t>
  </si>
  <si>
    <t>Table 2.2: GDP by expenditure at 2013 constant prices (in million Ghana Cedis) and growth rate</t>
  </si>
  <si>
    <t>2018*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</si>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</sst>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"/>
    <numFmt numFmtId="165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0.0%"/>
    <numFmt numFmtId="171" formatCode="#,##0.0"/>
    <numFmt numFmtId="172" formatCode="_-* #,##0.00_-;\-* #,##0.00_-;_-* &quot;-&quot;??_-;_-@_-"/>
    <numFmt numFmtId="173" formatCode="_-* #,##0_-;\-* #,##0_-;_-* &quot;-&quot;??_-;_-@_-"/>
    <numFmt numFmtId="174" formatCode="0_);[Red]\(0\)"/>
    <numFmt numFmtId="175" formatCode="0.00_)"/>
    <numFmt numFmtId="176" formatCode="#,##0.0&quot;   &quot;"/>
    <numFmt numFmtId="177" formatCode="#,##0.0_);\(#,##0.0\)"/>
    <numFmt numFmtId="178" formatCode="#,##0&quot;   &quot;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0"/>
      <color indexed="8"/>
      <name val="Arial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color indexed="8"/>
      <name val="MS Sans Serif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sz val="10"/>
      <color indexed="19"/>
      <name val="Arial"/>
      <family val="2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u/>
      <sz val="9"/>
      <color indexed="8"/>
      <name val="Times New Roman"/>
      <family val="1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0"/>
      <name val="Courier"/>
      <family val="3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00B0F0"/>
      <name val="Calibri Light"/>
      <family val="1"/>
      <scheme val="major"/>
    </font>
    <font>
      <sz val="11"/>
      <color theme="1"/>
      <name val="Aharoni"/>
      <charset val="177"/>
    </font>
    <font>
      <b/>
      <sz val="14"/>
      <name val="Calibri"/>
      <family val="2"/>
      <scheme val="minor"/>
    </font>
    <font>
      <b/>
      <sz val="6.15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6.15"/>
      <name val="Arial"/>
      <family val="2"/>
    </font>
    <font>
      <sz val="14"/>
      <name val="Arial"/>
      <family val="2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45066682943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B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0" fontId="32" fillId="0" borderId="0" applyFont="0" applyFill="0" applyBorder="0" applyAlignment="0" applyProtection="0"/>
    <xf numFmtId="0" fontId="18" fillId="0" borderId="0"/>
    <xf numFmtId="0" fontId="29" fillId="0" borderId="0"/>
    <xf numFmtId="0" fontId="1" fillId="0" borderId="0"/>
    <xf numFmtId="172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172" fontId="33" fillId="0" borderId="0" applyFont="0" applyFill="0" applyBorder="0" applyAlignment="0" applyProtection="0"/>
    <xf numFmtId="0" fontId="33" fillId="0" borderId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3" fillId="36" borderId="0" applyNumberFormat="0" applyBorder="0" applyAlignment="0" applyProtection="0"/>
    <xf numFmtId="10" fontId="33" fillId="37" borderId="12" applyNumberFormat="0" applyBorder="0" applyAlignment="0" applyProtection="0"/>
    <xf numFmtId="174" fontId="34" fillId="0" borderId="11" applyFont="0" applyFill="0" applyBorder="0" applyAlignment="0" applyProtection="0">
      <alignment horizontal="center"/>
    </xf>
    <xf numFmtId="164" fontId="35" fillId="0" borderId="10">
      <alignment horizontal="right"/>
    </xf>
    <xf numFmtId="37" fontId="36" fillId="0" borderId="0"/>
    <xf numFmtId="175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0" fillId="0" borderId="12" applyFill="0" applyProtection="0">
      <alignment horizontal="center" vertical="top" wrapText="1"/>
    </xf>
    <xf numFmtId="10" fontId="18" fillId="0" borderId="0" applyFont="0" applyFill="0" applyBorder="0" applyAlignment="0" applyProtection="0"/>
    <xf numFmtId="1" fontId="18" fillId="0" borderId="11" applyNumberFormat="0" applyFill="0" applyAlignment="0" applyProtection="0">
      <alignment horizontal="center" vertical="center"/>
    </xf>
    <xf numFmtId="0" fontId="18" fillId="0" borderId="0"/>
    <xf numFmtId="40" fontId="38" fillId="0" borderId="0"/>
    <xf numFmtId="1" fontId="20" fillId="0" borderId="13" applyNumberFormat="0" applyFill="0" applyProtection="0">
      <alignment horizontal="left" vertical="center"/>
    </xf>
    <xf numFmtId="1" fontId="39" fillId="0" borderId="11" applyNumberFormat="0" applyFill="0" applyAlignment="0" applyProtection="0">
      <alignment horizontal="left"/>
    </xf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2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5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9" fontId="20" fillId="0" borderId="0" applyFill="0" applyBorder="0" applyProtection="0">
      <alignment horizontal="left"/>
    </xf>
    <xf numFmtId="0" fontId="59" fillId="0" borderId="0" applyNumberFormat="0" applyFill="0" applyBorder="0" applyProtection="0"/>
    <xf numFmtId="49" fontId="59" fillId="0" borderId="15" applyFill="0" applyProtection="0">
      <alignment horizontal="center"/>
    </xf>
    <xf numFmtId="0" fontId="62" fillId="0" borderId="15" applyNumberFormat="0" applyFill="0" applyProtection="0">
      <alignment horizontal="left" vertical="top" wrapText="1"/>
    </xf>
  </cellStyleXfs>
  <cellXfs count="256">
    <xf numFmtId="0" fontId="0" fillId="0" borderId="0" xfId="0"/>
    <xf numFmtId="0" fontId="1" fillId="0" borderId="0" xfId="42" applyFill="1" applyBorder="1"/>
    <xf numFmtId="0" fontId="1" fillId="0" borderId="0" xfId="42"/>
    <xf numFmtId="0" fontId="1" fillId="0" borderId="0" xfId="42" applyFill="1"/>
    <xf numFmtId="0" fontId="17" fillId="0" borderId="0" xfId="42" applyFont="1" applyFill="1" applyBorder="1" applyAlignment="1">
      <alignment horizontal="justify" vertical="top"/>
    </xf>
    <xf numFmtId="0" fontId="15" fillId="0" borderId="0" xfId="42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42" applyFont="1" applyAlignment="1">
      <alignment wrapText="1"/>
    </xf>
    <xf numFmtId="0" fontId="19" fillId="0" borderId="0" xfId="42" applyFont="1" applyFill="1" applyBorder="1" applyAlignment="1">
      <alignment horizontal="justify" vertical="top"/>
    </xf>
    <xf numFmtId="43" fontId="1" fillId="0" borderId="0" xfId="1" applyFill="1"/>
    <xf numFmtId="0" fontId="19" fillId="0" borderId="0" xfId="42" applyFont="1" applyFill="1" applyBorder="1" applyAlignment="1">
      <alignment horizontal="justify" vertical="top" wrapText="1"/>
    </xf>
    <xf numFmtId="0" fontId="17" fillId="0" borderId="0" xfId="42" applyFont="1" applyFill="1" applyBorder="1" applyAlignment="1">
      <alignment horizontal="justify" vertical="top" wrapText="1"/>
    </xf>
    <xf numFmtId="165" fontId="1" fillId="0" borderId="0" xfId="1" applyNumberFormat="1"/>
    <xf numFmtId="168" fontId="1" fillId="33" borderId="0" xfId="1" applyNumberFormat="1" applyFill="1"/>
    <xf numFmtId="0" fontId="22" fillId="0" borderId="0" xfId="42" applyFont="1"/>
    <xf numFmtId="0" fontId="1" fillId="0" borderId="0" xfId="42" applyFont="1" applyFill="1" applyBorder="1"/>
    <xf numFmtId="0" fontId="1" fillId="0" borderId="0" xfId="42" applyFont="1"/>
    <xf numFmtId="0" fontId="24" fillId="0" borderId="0" xfId="0" applyNumberFormat="1" applyFont="1" applyFill="1" applyBorder="1"/>
    <xf numFmtId="169" fontId="1" fillId="0" borderId="0" xfId="1" applyNumberFormat="1"/>
    <xf numFmtId="169" fontId="1" fillId="0" borderId="0" xfId="42" applyNumberFormat="1"/>
    <xf numFmtId="169" fontId="1" fillId="0" borderId="0" xfId="42" applyNumberFormat="1" applyFill="1"/>
    <xf numFmtId="0" fontId="0" fillId="0" borderId="0" xfId="0" applyFont="1"/>
    <xf numFmtId="165" fontId="1" fillId="0" borderId="0" xfId="1" applyNumberFormat="1" applyFill="1"/>
    <xf numFmtId="2" fontId="1" fillId="0" borderId="0" xfId="42" applyNumberFormat="1" applyAlignment="1">
      <alignment horizontal="center"/>
    </xf>
    <xf numFmtId="2" fontId="1" fillId="0" borderId="0" xfId="42" applyNumberFormat="1" applyFill="1" applyAlignment="1">
      <alignment horizontal="center"/>
    </xf>
    <xf numFmtId="43" fontId="0" fillId="0" borderId="0" xfId="1" applyFont="1"/>
    <xf numFmtId="2" fontId="0" fillId="0" borderId="0" xfId="0" applyNumberFormat="1"/>
    <xf numFmtId="0" fontId="27" fillId="34" borderId="0" xfId="0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35" borderId="0" xfId="0" applyNumberFormat="1" applyFont="1" applyFill="1" applyAlignment="1">
      <alignment horizontal="center"/>
    </xf>
    <xf numFmtId="164" fontId="1" fillId="0" borderId="0" xfId="44" applyNumberFormat="1"/>
    <xf numFmtId="164" fontId="1" fillId="35" borderId="0" xfId="44" applyNumberFormat="1" applyFill="1"/>
    <xf numFmtId="164" fontId="0" fillId="0" borderId="0" xfId="0" applyNumberFormat="1" applyAlignment="1">
      <alignment horizontal="center"/>
    </xf>
    <xf numFmtId="170" fontId="1" fillId="0" borderId="0" xfId="2" applyNumberFormat="1" applyFont="1"/>
    <xf numFmtId="0" fontId="0" fillId="35" borderId="0" xfId="0" applyFill="1"/>
    <xf numFmtId="164" fontId="0" fillId="0" borderId="0" xfId="0" applyNumberFormat="1"/>
    <xf numFmtId="164" fontId="0" fillId="35" borderId="0" xfId="0" applyNumberFormat="1" applyFill="1" applyAlignment="1">
      <alignment horizontal="center"/>
    </xf>
    <xf numFmtId="164" fontId="1" fillId="0" borderId="0" xfId="44" applyNumberFormat="1" applyFont="1" applyAlignment="1">
      <alignment horizontal="center"/>
    </xf>
    <xf numFmtId="164" fontId="21" fillId="35" borderId="0" xfId="0" applyNumberFormat="1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/>
    <xf numFmtId="43" fontId="1" fillId="0" borderId="0" xfId="1" applyFont="1"/>
    <xf numFmtId="43" fontId="0" fillId="0" borderId="0" xfId="0" applyNumberFormat="1"/>
    <xf numFmtId="0" fontId="15" fillId="0" borderId="0" xfId="0" applyFont="1"/>
    <xf numFmtId="169" fontId="15" fillId="0" borderId="0" xfId="1" applyNumberFormat="1" applyFont="1"/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173" fontId="0" fillId="0" borderId="0" xfId="49" applyNumberFormat="1" applyFont="1"/>
    <xf numFmtId="170" fontId="0" fillId="0" borderId="0" xfId="2" applyNumberFormat="1" applyFont="1"/>
    <xf numFmtId="0" fontId="18" fillId="0" borderId="0" xfId="46"/>
    <xf numFmtId="3" fontId="20" fillId="0" borderId="0" xfId="46" applyNumberFormat="1" applyFont="1"/>
    <xf numFmtId="3" fontId="18" fillId="0" borderId="0" xfId="46" applyNumberFormat="1"/>
    <xf numFmtId="171" fontId="18" fillId="0" borderId="0" xfId="46" quotePrefix="1" applyNumberFormat="1" applyFont="1" applyBorder="1" applyAlignment="1" applyProtection="1">
      <alignment horizontal="right"/>
      <protection locked="0"/>
    </xf>
    <xf numFmtId="3" fontId="18" fillId="0" borderId="0" xfId="46" applyNumberFormat="1" applyFont="1" applyAlignment="1">
      <alignment horizontal="left" indent="1"/>
    </xf>
    <xf numFmtId="37" fontId="1" fillId="0" borderId="0" xfId="45" applyNumberFormat="1" applyFont="1"/>
    <xf numFmtId="165" fontId="1" fillId="0" borderId="0" xfId="45" applyNumberFormat="1" applyFont="1"/>
    <xf numFmtId="3" fontId="20" fillId="0" borderId="0" xfId="46" applyNumberFormat="1" applyFont="1" applyBorder="1" applyAlignment="1">
      <alignment horizontal="left" indent="1"/>
    </xf>
    <xf numFmtId="3" fontId="18" fillId="0" borderId="0" xfId="46" applyNumberFormat="1" applyFont="1"/>
    <xf numFmtId="3" fontId="20" fillId="0" borderId="0" xfId="46" applyNumberFormat="1" applyFont="1"/>
    <xf numFmtId="3" fontId="20" fillId="0" borderId="0" xfId="46" applyNumberFormat="1" applyFont="1"/>
    <xf numFmtId="3" fontId="31" fillId="0" borderId="0" xfId="46" applyNumberFormat="1" applyFont="1"/>
    <xf numFmtId="9" fontId="0" fillId="0" borderId="0" xfId="2" applyFont="1"/>
    <xf numFmtId="3" fontId="18" fillId="0" borderId="0" xfId="46" applyNumberFormat="1" applyFont="1" applyFill="1" applyAlignment="1">
      <alignment horizontal="left" indent="1"/>
    </xf>
    <xf numFmtId="0" fontId="15" fillId="0" borderId="0" xfId="0" applyFont="1"/>
    <xf numFmtId="172" fontId="15" fillId="0" borderId="0" xfId="0" applyNumberFormat="1" applyFont="1"/>
    <xf numFmtId="172" fontId="0" fillId="0" borderId="0" xfId="0" applyNumberFormat="1" applyFont="1"/>
    <xf numFmtId="0" fontId="0" fillId="0" borderId="0" xfId="0" applyAlignment="1"/>
    <xf numFmtId="0" fontId="0" fillId="0" borderId="0" xfId="0" applyFont="1"/>
    <xf numFmtId="172" fontId="21" fillId="0" borderId="0" xfId="0" applyNumberFormat="1" applyFont="1"/>
    <xf numFmtId="172" fontId="40" fillId="0" borderId="0" xfId="0" applyNumberFormat="1" applyFont="1" applyFill="1"/>
    <xf numFmtId="172" fontId="1" fillId="0" borderId="0" xfId="49" applyNumberFormat="1" applyFont="1"/>
    <xf numFmtId="0" fontId="0" fillId="0" borderId="0" xfId="0"/>
    <xf numFmtId="0" fontId="15" fillId="0" borderId="0" xfId="0" applyFont="1"/>
    <xf numFmtId="3" fontId="20" fillId="0" borderId="0" xfId="144" applyNumberFormat="1" applyFont="1"/>
    <xf numFmtId="3" fontId="18" fillId="0" borderId="0" xfId="144" applyNumberFormat="1"/>
    <xf numFmtId="0" fontId="0" fillId="0" borderId="0" xfId="0" applyFont="1"/>
    <xf numFmtId="0" fontId="15" fillId="0" borderId="0" xfId="0" applyFont="1"/>
    <xf numFmtId="0" fontId="0" fillId="0" borderId="0" xfId="0"/>
    <xf numFmtId="0" fontId="47" fillId="0" borderId="0" xfId="0" applyFont="1" applyAlignment="1">
      <alignment horizontal="right" vertical="center" wrapText="1"/>
    </xf>
    <xf numFmtId="3" fontId="18" fillId="0" borderId="0" xfId="46" applyNumberFormat="1"/>
    <xf numFmtId="3" fontId="20" fillId="0" borderId="0" xfId="143" applyNumberFormat="1" applyFont="1"/>
    <xf numFmtId="3" fontId="18" fillId="0" borderId="0" xfId="143" applyNumberFormat="1"/>
    <xf numFmtId="0" fontId="46" fillId="0" borderId="0" xfId="0" applyFont="1" applyAlignment="1">
      <alignment horizontal="right" vertical="center" wrapText="1"/>
    </xf>
    <xf numFmtId="0" fontId="47" fillId="0" borderId="14" xfId="0" applyFont="1" applyBorder="1" applyAlignment="1">
      <alignment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0" fillId="0" borderId="0" xfId="0"/>
    <xf numFmtId="3" fontId="20" fillId="0" borderId="0" xfId="144" applyNumberFormat="1" applyFont="1"/>
    <xf numFmtId="3" fontId="18" fillId="0" borderId="0" xfId="144" applyNumberFormat="1"/>
    <xf numFmtId="43" fontId="0" fillId="0" borderId="0" xfId="0" applyNumberFormat="1"/>
    <xf numFmtId="0" fontId="0" fillId="0" borderId="0" xfId="0"/>
    <xf numFmtId="3" fontId="46" fillId="0" borderId="14" xfId="0" applyNumberFormat="1" applyFont="1" applyBorder="1" applyAlignment="1">
      <alignment horizontal="right" vertical="center" wrapText="1"/>
    </xf>
    <xf numFmtId="0" fontId="0" fillId="0" borderId="0" xfId="0"/>
    <xf numFmtId="43" fontId="0" fillId="0" borderId="0" xfId="0" applyNumberFormat="1" applyAlignment="1"/>
    <xf numFmtId="3" fontId="46" fillId="0" borderId="0" xfId="0" applyNumberFormat="1" applyFont="1" applyBorder="1" applyAlignment="1">
      <alignment horizontal="right" vertical="center" wrapText="1"/>
    </xf>
    <xf numFmtId="0" fontId="20" fillId="0" borderId="0" xfId="186" applyFont="1" applyFill="1"/>
    <xf numFmtId="0" fontId="46" fillId="0" borderId="0" xfId="0" applyFont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/>
    </xf>
    <xf numFmtId="3" fontId="46" fillId="0" borderId="14" xfId="0" applyNumberFormat="1" applyFont="1" applyBorder="1" applyAlignment="1">
      <alignment horizontal="right" vertical="center" wrapText="1"/>
    </xf>
    <xf numFmtId="3" fontId="44" fillId="0" borderId="0" xfId="183" applyNumberFormat="1" applyFont="1" applyFill="1" applyBorder="1"/>
    <xf numFmtId="3" fontId="44" fillId="0" borderId="0" xfId="183" applyNumberFormat="1" applyFont="1" applyFill="1" applyBorder="1" applyAlignment="1"/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 wrapText="1"/>
    </xf>
    <xf numFmtId="43" fontId="18" fillId="0" borderId="0" xfId="186" applyNumberFormat="1"/>
    <xf numFmtId="0" fontId="20" fillId="0" borderId="0" xfId="186" applyFont="1"/>
    <xf numFmtId="43" fontId="18" fillId="0" borderId="0" xfId="1" applyFont="1"/>
    <xf numFmtId="43" fontId="20" fillId="0" borderId="0" xfId="186" applyNumberFormat="1" applyFont="1"/>
    <xf numFmtId="9" fontId="15" fillId="0" borderId="0" xfId="2" applyFont="1" applyFill="1"/>
    <xf numFmtId="9" fontId="21" fillId="0" borderId="0" xfId="2" applyFont="1" applyFill="1"/>
    <xf numFmtId="170" fontId="15" fillId="0" borderId="0" xfId="0" applyNumberFormat="1" applyFont="1"/>
    <xf numFmtId="0" fontId="0" fillId="0" borderId="0" xfId="0" applyFont="1" applyFill="1" applyBorder="1"/>
    <xf numFmtId="0" fontId="15" fillId="0" borderId="0" xfId="0" applyFont="1" applyFill="1" applyBorder="1"/>
    <xf numFmtId="0" fontId="48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textRotation="90"/>
    </xf>
    <xf numFmtId="0" fontId="23" fillId="0" borderId="0" xfId="0" applyFont="1" applyFill="1" applyBorder="1" applyAlignment="1">
      <alignment textRotation="90"/>
    </xf>
    <xf numFmtId="165" fontId="22" fillId="0" borderId="0" xfId="0" applyNumberFormat="1" applyFont="1" applyFill="1" applyBorder="1"/>
    <xf numFmtId="165" fontId="22" fillId="0" borderId="0" xfId="1" applyNumberFormat="1" applyFont="1" applyFill="1" applyBorder="1"/>
    <xf numFmtId="170" fontId="1" fillId="0" borderId="0" xfId="2" applyNumberFormat="1" applyFont="1" applyFill="1" applyBorder="1"/>
    <xf numFmtId="164" fontId="51" fillId="0" borderId="0" xfId="1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4" fontId="52" fillId="0" borderId="0" xfId="1" applyNumberFormat="1" applyFont="1" applyFill="1" applyBorder="1" applyAlignment="1">
      <alignment horizontal="center"/>
    </xf>
    <xf numFmtId="169" fontId="1" fillId="0" borderId="0" xfId="1" applyNumberFormat="1" applyFont="1" applyFill="1" applyBorder="1"/>
    <xf numFmtId="164" fontId="0" fillId="0" borderId="0" xfId="0" applyNumberFormat="1" applyFont="1" applyFill="1" applyBorder="1"/>
    <xf numFmtId="169" fontId="53" fillId="0" borderId="0" xfId="1" applyNumberFormat="1" applyFont="1" applyFill="1" applyBorder="1"/>
    <xf numFmtId="43" fontId="55" fillId="0" borderId="0" xfId="213" applyFont="1" applyFill="1" applyBorder="1"/>
    <xf numFmtId="43" fontId="56" fillId="0" borderId="0" xfId="213" applyFont="1" applyFill="1" applyBorder="1"/>
    <xf numFmtId="169" fontId="48" fillId="0" borderId="0" xfId="1" applyNumberFormat="1" applyFont="1" applyFill="1" applyBorder="1"/>
    <xf numFmtId="169" fontId="22" fillId="0" borderId="0" xfId="1" applyNumberFormat="1" applyFont="1" applyFill="1" applyBorder="1"/>
    <xf numFmtId="164" fontId="22" fillId="0" borderId="0" xfId="1" applyNumberFormat="1" applyFont="1" applyFill="1" applyBorder="1"/>
    <xf numFmtId="164" fontId="55" fillId="0" borderId="0" xfId="0" applyNumberFormat="1" applyFont="1"/>
    <xf numFmtId="164" fontId="52" fillId="0" borderId="0" xfId="0" applyNumberFormat="1" applyFont="1" applyFill="1" applyBorder="1"/>
    <xf numFmtId="164" fontId="18" fillId="0" borderId="0" xfId="0" applyNumberFormat="1" applyFont="1"/>
    <xf numFmtId="0" fontId="55" fillId="0" borderId="0" xfId="0" applyNumberFormat="1" applyFont="1"/>
    <xf numFmtId="164" fontId="48" fillId="0" borderId="0" xfId="0" applyNumberFormat="1" applyFont="1" applyFill="1" applyBorder="1"/>
    <xf numFmtId="165" fontId="0" fillId="0" borderId="0" xfId="0" applyNumberFormat="1" applyFont="1" applyFill="1" applyBorder="1"/>
    <xf numFmtId="0" fontId="57" fillId="0" borderId="0" xfId="0" applyFont="1" applyFill="1"/>
    <xf numFmtId="0" fontId="0" fillId="0" borderId="0" xfId="0" applyFont="1" applyFill="1"/>
    <xf numFmtId="0" fontId="49" fillId="0" borderId="0" xfId="0" applyFont="1" applyFill="1" applyBorder="1" applyAlignment="1"/>
    <xf numFmtId="0" fontId="0" fillId="38" borderId="0" xfId="0" applyFill="1"/>
    <xf numFmtId="0" fontId="64" fillId="38" borderId="0" xfId="0" applyFont="1" applyFill="1"/>
    <xf numFmtId="0" fontId="65" fillId="38" borderId="0" xfId="0" applyFont="1" applyFill="1" applyAlignment="1">
      <alignment horizontal="center"/>
    </xf>
    <xf numFmtId="0" fontId="66" fillId="38" borderId="0" xfId="0" applyFont="1" applyFill="1" applyAlignment="1">
      <alignment horizontal="center"/>
    </xf>
    <xf numFmtId="0" fontId="0" fillId="0" borderId="0" xfId="0" applyFill="1"/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/>
    <xf numFmtId="0" fontId="67" fillId="0" borderId="0" xfId="0" applyFont="1"/>
    <xf numFmtId="0" fontId="68" fillId="0" borderId="0" xfId="0" applyFont="1" applyAlignment="1">
      <alignment horizontal="right"/>
    </xf>
    <xf numFmtId="1" fontId="21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76" fontId="21" fillId="0" borderId="0" xfId="1" quotePrefix="1" applyNumberFormat="1" applyFont="1" applyFill="1" applyBorder="1"/>
    <xf numFmtId="176" fontId="21" fillId="0" borderId="18" xfId="1" quotePrefix="1" applyNumberFormat="1" applyFont="1" applyFill="1" applyBorder="1"/>
    <xf numFmtId="0" fontId="60" fillId="0" borderId="16" xfId="217" applyFont="1" applyFill="1" applyBorder="1" applyAlignment="1">
      <alignment horizontal="center" vertical="center" textRotation="90" wrapText="1"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/>
    <xf numFmtId="0" fontId="21" fillId="0" borderId="0" xfId="0" applyFont="1" applyBorder="1"/>
    <xf numFmtId="0" fontId="21" fillId="0" borderId="0" xfId="0" applyFont="1" applyFill="1" applyBorder="1"/>
    <xf numFmtId="0" fontId="21" fillId="0" borderId="18" xfId="0" applyFont="1" applyFill="1" applyBorder="1"/>
    <xf numFmtId="0" fontId="61" fillId="0" borderId="0" xfId="0" applyFont="1" applyFill="1" applyBorder="1"/>
    <xf numFmtId="43" fontId="21" fillId="0" borderId="0" xfId="0" applyNumberFormat="1" applyFont="1" applyBorder="1"/>
    <xf numFmtId="164" fontId="61" fillId="0" borderId="0" xfId="0" applyNumberFormat="1" applyFont="1" applyFill="1" applyBorder="1"/>
    <xf numFmtId="176" fontId="21" fillId="0" borderId="0" xfId="0" applyNumberFormat="1" applyFont="1" applyBorder="1"/>
    <xf numFmtId="0" fontId="70" fillId="0" borderId="0" xfId="0" applyFont="1" applyFill="1" applyBorder="1"/>
    <xf numFmtId="0" fontId="70" fillId="0" borderId="0" xfId="0" applyFont="1" applyBorder="1"/>
    <xf numFmtId="176" fontId="61" fillId="0" borderId="0" xfId="0" applyNumberFormat="1" applyFont="1" applyFill="1" applyBorder="1"/>
    <xf numFmtId="0" fontId="6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right"/>
    </xf>
    <xf numFmtId="176" fontId="70" fillId="0" borderId="0" xfId="0" applyNumberFormat="1" applyFont="1" applyFill="1" applyBorder="1"/>
    <xf numFmtId="9" fontId="61" fillId="0" borderId="0" xfId="2" applyFont="1" applyFill="1" applyBorder="1"/>
    <xf numFmtId="170" fontId="61" fillId="0" borderId="0" xfId="2" applyNumberFormat="1" applyFont="1" applyFill="1" applyBorder="1"/>
    <xf numFmtId="178" fontId="61" fillId="0" borderId="0" xfId="0" applyNumberFormat="1" applyFont="1" applyFill="1" applyBorder="1"/>
    <xf numFmtId="0" fontId="61" fillId="0" borderId="16" xfId="0" applyFont="1" applyBorder="1" applyAlignment="1">
      <alignment horizontal="center" vertical="center" textRotation="90" wrapText="1"/>
    </xf>
    <xf numFmtId="0" fontId="61" fillId="0" borderId="16" xfId="217" applyFont="1" applyFill="1" applyBorder="1" applyAlignment="1">
      <alignment horizontal="center" vertical="center" textRotation="90" wrapText="1"/>
    </xf>
    <xf numFmtId="0" fontId="61" fillId="0" borderId="16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left"/>
    </xf>
    <xf numFmtId="0" fontId="21" fillId="0" borderId="18" xfId="0" applyFont="1" applyBorder="1"/>
    <xf numFmtId="1" fontId="61" fillId="0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176" fontId="72" fillId="0" borderId="0" xfId="1" quotePrefix="1" applyNumberFormat="1" applyFont="1" applyFill="1" applyBorder="1" applyAlignment="1">
      <alignment horizontal="right"/>
    </xf>
    <xf numFmtId="176" fontId="58" fillId="0" borderId="0" xfId="1" quotePrefix="1" applyNumberFormat="1" applyFont="1" applyFill="1" applyBorder="1" applyAlignment="1">
      <alignment horizontal="right"/>
    </xf>
    <xf numFmtId="176" fontId="72" fillId="0" borderId="0" xfId="1" applyNumberFormat="1" applyFont="1" applyFill="1" applyBorder="1" applyAlignment="1">
      <alignment horizontal="right"/>
    </xf>
    <xf numFmtId="169" fontId="58" fillId="0" borderId="0" xfId="1" quotePrefix="1" applyNumberFormat="1" applyFont="1" applyFill="1" applyBorder="1" applyAlignment="1">
      <alignment horizontal="right"/>
    </xf>
    <xf numFmtId="2" fontId="72" fillId="0" borderId="0" xfId="0" applyNumberFormat="1" applyFont="1" applyBorder="1" applyAlignment="1">
      <alignment horizontal="center"/>
    </xf>
    <xf numFmtId="170" fontId="72" fillId="0" borderId="0" xfId="2" applyNumberFormat="1" applyFont="1" applyBorder="1"/>
    <xf numFmtId="169" fontId="72" fillId="0" borderId="0" xfId="0" applyNumberFormat="1" applyFont="1" applyBorder="1"/>
    <xf numFmtId="0" fontId="72" fillId="0" borderId="0" xfId="0" applyNumberFormat="1" applyFont="1" applyBorder="1"/>
    <xf numFmtId="177" fontId="72" fillId="0" borderId="0" xfId="0" applyNumberFormat="1" applyFont="1" applyBorder="1"/>
    <xf numFmtId="0" fontId="72" fillId="0" borderId="0" xfId="0" applyFont="1" applyBorder="1"/>
    <xf numFmtId="164" fontId="72" fillId="0" borderId="0" xfId="0" applyNumberFormat="1" applyFont="1" applyFill="1" applyBorder="1"/>
    <xf numFmtId="1" fontId="72" fillId="0" borderId="18" xfId="0" applyNumberFormat="1" applyFont="1" applyFill="1" applyBorder="1" applyAlignment="1">
      <alignment horizontal="center"/>
    </xf>
    <xf numFmtId="176" fontId="72" fillId="0" borderId="18" xfId="1" quotePrefix="1" applyNumberFormat="1" applyFont="1" applyFill="1" applyBorder="1" applyAlignment="1">
      <alignment horizontal="right"/>
    </xf>
    <xf numFmtId="176" fontId="58" fillId="0" borderId="18" xfId="1" quotePrefix="1" applyNumberFormat="1" applyFont="1" applyFill="1" applyBorder="1" applyAlignment="1">
      <alignment horizontal="right"/>
    </xf>
    <xf numFmtId="176" fontId="72" fillId="0" borderId="18" xfId="1" applyNumberFormat="1" applyFont="1" applyFill="1" applyBorder="1" applyAlignment="1">
      <alignment horizontal="right"/>
    </xf>
    <xf numFmtId="169" fontId="58" fillId="0" borderId="18" xfId="1" quotePrefix="1" applyNumberFormat="1" applyFont="1" applyFill="1" applyBorder="1" applyAlignment="1">
      <alignment horizontal="right"/>
    </xf>
    <xf numFmtId="176" fontId="72" fillId="0" borderId="0" xfId="1" quotePrefix="1" applyNumberFormat="1" applyFont="1" applyFill="1" applyBorder="1" applyAlignment="1">
      <alignment horizontal="center"/>
    </xf>
    <xf numFmtId="176" fontId="58" fillId="0" borderId="0" xfId="1" quotePrefix="1" applyNumberFormat="1" applyFont="1" applyFill="1" applyBorder="1" applyAlignment="1">
      <alignment horizontal="center"/>
    </xf>
    <xf numFmtId="176" fontId="72" fillId="0" borderId="0" xfId="1" applyNumberFormat="1" applyFont="1" applyFill="1" applyBorder="1" applyAlignment="1">
      <alignment horizontal="center"/>
    </xf>
    <xf numFmtId="176" fontId="72" fillId="0" borderId="18" xfId="1" quotePrefix="1" applyNumberFormat="1" applyFont="1" applyFill="1" applyBorder="1" applyAlignment="1">
      <alignment horizontal="center"/>
    </xf>
    <xf numFmtId="176" fontId="58" fillId="0" borderId="18" xfId="1" quotePrefix="1" applyNumberFormat="1" applyFont="1" applyFill="1" applyBorder="1" applyAlignment="1">
      <alignment horizontal="center"/>
    </xf>
    <xf numFmtId="164" fontId="72" fillId="0" borderId="0" xfId="0" applyNumberFormat="1" applyFont="1" applyFill="1" applyBorder="1" applyAlignment="1">
      <alignment horizontal="right"/>
    </xf>
    <xf numFmtId="43" fontId="72" fillId="0" borderId="0" xfId="1" applyFont="1" applyFill="1" applyBorder="1" applyAlignment="1">
      <alignment horizontal="right"/>
    </xf>
    <xf numFmtId="164" fontId="72" fillId="0" borderId="18" xfId="0" applyNumberFormat="1" applyFont="1" applyFill="1" applyBorder="1" applyAlignment="1">
      <alignment horizontal="right"/>
    </xf>
    <xf numFmtId="43" fontId="72" fillId="0" borderId="18" xfId="1" applyFont="1" applyFill="1" applyBorder="1" applyAlignment="1">
      <alignment horizontal="right"/>
    </xf>
    <xf numFmtId="0" fontId="63" fillId="0" borderId="0" xfId="0" applyFont="1" applyFill="1" applyBorder="1"/>
    <xf numFmtId="0" fontId="72" fillId="0" borderId="0" xfId="0" applyFont="1" applyFill="1" applyBorder="1"/>
    <xf numFmtId="0" fontId="73" fillId="0" borderId="0" xfId="0" applyFont="1" applyFill="1" applyBorder="1" applyAlignment="1">
      <alignment horizontal="right"/>
    </xf>
    <xf numFmtId="43" fontId="72" fillId="0" borderId="0" xfId="0" applyNumberFormat="1" applyFont="1" applyBorder="1"/>
    <xf numFmtId="169" fontId="72" fillId="0" borderId="0" xfId="1" quotePrefix="1" applyNumberFormat="1" applyFont="1" applyFill="1" applyBorder="1" applyAlignment="1">
      <alignment horizontal="right"/>
    </xf>
    <xf numFmtId="176" fontId="72" fillId="0" borderId="0" xfId="0" applyNumberFormat="1" applyFont="1" applyBorder="1"/>
    <xf numFmtId="176" fontId="72" fillId="0" borderId="0" xfId="0" applyNumberFormat="1" applyFont="1" applyFill="1" applyBorder="1"/>
    <xf numFmtId="169" fontId="72" fillId="0" borderId="0" xfId="1" applyNumberFormat="1" applyFont="1" applyBorder="1" applyAlignment="1">
      <alignment horizontal="center"/>
    </xf>
    <xf numFmtId="169" fontId="72" fillId="0" borderId="0" xfId="1" applyNumberFormat="1" applyFont="1" applyBorder="1"/>
    <xf numFmtId="170" fontId="72" fillId="0" borderId="0" xfId="2" applyNumberFormat="1" applyFont="1" applyBorder="1" applyAlignment="1">
      <alignment horizontal="center"/>
    </xf>
    <xf numFmtId="171" fontId="72" fillId="0" borderId="0" xfId="0" applyNumberFormat="1" applyFont="1" applyBorder="1" applyAlignment="1">
      <alignment horizontal="center"/>
    </xf>
    <xf numFmtId="0" fontId="74" fillId="0" borderId="0" xfId="0" applyFont="1" applyFill="1" applyBorder="1" applyAlignment="1">
      <alignment horizontal="right"/>
    </xf>
    <xf numFmtId="9" fontId="73" fillId="0" borderId="0" xfId="2" applyFont="1" applyFill="1" applyBorder="1"/>
    <xf numFmtId="176" fontId="73" fillId="0" borderId="0" xfId="1" quotePrefix="1" applyNumberFormat="1" applyFont="1" applyFill="1" applyBorder="1"/>
    <xf numFmtId="176" fontId="72" fillId="0" borderId="0" xfId="1" quotePrefix="1" applyNumberFormat="1" applyFont="1" applyFill="1" applyBorder="1"/>
    <xf numFmtId="1" fontId="72" fillId="0" borderId="0" xfId="0" applyNumberFormat="1" applyFont="1" applyFill="1" applyBorder="1"/>
    <xf numFmtId="1" fontId="72" fillId="0" borderId="0" xfId="0" applyNumberFormat="1" applyFont="1" applyBorder="1"/>
    <xf numFmtId="2" fontId="72" fillId="0" borderId="0" xfId="0" applyNumberFormat="1" applyFont="1" applyFill="1" applyBorder="1"/>
    <xf numFmtId="1" fontId="72" fillId="0" borderId="16" xfId="0" applyNumberFormat="1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textRotation="90" wrapText="1"/>
    </xf>
    <xf numFmtId="0" fontId="72" fillId="0" borderId="16" xfId="217" applyFont="1" applyFill="1" applyBorder="1" applyAlignment="1">
      <alignment horizontal="center" vertical="center" textRotation="90" wrapText="1"/>
    </xf>
    <xf numFmtId="0" fontId="58" fillId="0" borderId="16" xfId="217" applyFont="1" applyFill="1" applyBorder="1" applyAlignment="1">
      <alignment horizontal="center" vertical="center" textRotation="90" wrapText="1"/>
    </xf>
    <xf numFmtId="1" fontId="72" fillId="0" borderId="17" xfId="0" applyNumberFormat="1" applyFont="1" applyFill="1" applyBorder="1" applyAlignment="1">
      <alignment horizontal="center"/>
    </xf>
    <xf numFmtId="176" fontId="72" fillId="0" borderId="17" xfId="1" quotePrefix="1" applyNumberFormat="1" applyFont="1" applyFill="1" applyBorder="1" applyAlignment="1">
      <alignment horizontal="right"/>
    </xf>
    <xf numFmtId="176" fontId="58" fillId="0" borderId="17" xfId="1" quotePrefix="1" applyNumberFormat="1" applyFont="1" applyFill="1" applyBorder="1" applyAlignment="1">
      <alignment horizontal="right"/>
    </xf>
    <xf numFmtId="176" fontId="72" fillId="0" borderId="17" xfId="1" applyNumberFormat="1" applyFont="1" applyFill="1" applyBorder="1" applyAlignment="1">
      <alignment horizontal="right"/>
    </xf>
    <xf numFmtId="164" fontId="72" fillId="0" borderId="17" xfId="0" applyNumberFormat="1" applyFont="1" applyFill="1" applyBorder="1"/>
    <xf numFmtId="176" fontId="72" fillId="0" borderId="17" xfId="0" applyNumberFormat="1" applyFont="1" applyBorder="1"/>
    <xf numFmtId="176" fontId="72" fillId="0" borderId="17" xfId="0" applyNumberFormat="1" applyFont="1" applyFill="1" applyBorder="1"/>
    <xf numFmtId="169" fontId="58" fillId="0" borderId="17" xfId="1" quotePrefix="1" applyNumberFormat="1" applyFont="1" applyFill="1" applyBorder="1" applyAlignment="1">
      <alignment horizontal="right"/>
    </xf>
    <xf numFmtId="176" fontId="72" fillId="0" borderId="18" xfId="0" applyNumberFormat="1" applyFont="1" applyBorder="1"/>
    <xf numFmtId="176" fontId="72" fillId="0" borderId="18" xfId="0" applyNumberFormat="1" applyFont="1" applyFill="1" applyBorder="1"/>
    <xf numFmtId="169" fontId="72" fillId="0" borderId="18" xfId="0" applyNumberFormat="1" applyFont="1" applyBorder="1"/>
    <xf numFmtId="43" fontId="72" fillId="0" borderId="0" xfId="1" applyFont="1" applyFill="1" applyBorder="1"/>
    <xf numFmtId="176" fontId="72" fillId="0" borderId="18" xfId="1" quotePrefix="1" applyNumberFormat="1" applyFont="1" applyFill="1" applyBorder="1"/>
    <xf numFmtId="43" fontId="72" fillId="0" borderId="18" xfId="1" applyFont="1" applyFill="1" applyBorder="1"/>
    <xf numFmtId="169" fontId="72" fillId="0" borderId="18" xfId="1" quotePrefix="1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/>
    </xf>
    <xf numFmtId="1" fontId="72" fillId="0" borderId="18" xfId="0" applyNumberFormat="1" applyFont="1" applyFill="1" applyBorder="1" applyAlignment="1">
      <alignment horizontal="left"/>
    </xf>
    <xf numFmtId="0" fontId="73" fillId="0" borderId="18" xfId="0" applyFont="1" applyFill="1" applyBorder="1"/>
    <xf numFmtId="176" fontId="73" fillId="0" borderId="18" xfId="1" quotePrefix="1" applyNumberFormat="1" applyFont="1" applyFill="1" applyBorder="1"/>
    <xf numFmtId="0" fontId="72" fillId="0" borderId="18" xfId="0" applyFont="1" applyFill="1" applyBorder="1"/>
  </cellXfs>
  <cellStyles count="218">
    <cellStyle name="20% - Accent1" xfId="19" builtinId="30" customBuiltin="1"/>
    <cellStyle name="20% - Accent1 2" xfId="191"/>
    <cellStyle name="20% - Accent2" xfId="23" builtinId="34" customBuiltin="1"/>
    <cellStyle name="20% - Accent2 2" xfId="193"/>
    <cellStyle name="20% - Accent3" xfId="27" builtinId="38" customBuiltin="1"/>
    <cellStyle name="20% - Accent3 2" xfId="195"/>
    <cellStyle name="20% - Accent4" xfId="31" builtinId="42" customBuiltin="1"/>
    <cellStyle name="20% - Accent4 2" xfId="197"/>
    <cellStyle name="20% - Accent5" xfId="35" builtinId="46" customBuiltin="1"/>
    <cellStyle name="20% - Accent5 2" xfId="199"/>
    <cellStyle name="20% - Accent6" xfId="39" builtinId="50" customBuiltin="1"/>
    <cellStyle name="20% - Accent6 2" xfId="201"/>
    <cellStyle name="40% - Accent1" xfId="20" builtinId="31" customBuiltin="1"/>
    <cellStyle name="40% - Accent1 2" xfId="192"/>
    <cellStyle name="40% - Accent2" xfId="24" builtinId="35" customBuiltin="1"/>
    <cellStyle name="40% - Accent2 2" xfId="194"/>
    <cellStyle name="40% - Accent3" xfId="28" builtinId="39" customBuiltin="1"/>
    <cellStyle name="40% - Accent3 2" xfId="196"/>
    <cellStyle name="40% - Accent4" xfId="32" builtinId="43" customBuiltin="1"/>
    <cellStyle name="40% - Accent4 2" xfId="198"/>
    <cellStyle name="40% - Accent5" xfId="36" builtinId="47" customBuiltin="1"/>
    <cellStyle name="40% - Accent5 2" xfId="200"/>
    <cellStyle name="40% - Accent6" xfId="40" builtinId="51" customBuiltin="1"/>
    <cellStyle name="40% - Accent6 2" xfId="202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182"/>
    <cellStyle name="Comma 18" xfId="65"/>
    <cellStyle name="Comma 19" xfId="66"/>
    <cellStyle name="Comma 2" xfId="45"/>
    <cellStyle name="Comma 2 10" xfId="67"/>
    <cellStyle name="Comma 2 11" xfId="68"/>
    <cellStyle name="Comma 2 12" xfId="69"/>
    <cellStyle name="Comma 2 13" xfId="70"/>
    <cellStyle name="Comma 2 14" xfId="71"/>
    <cellStyle name="Comma 2 15" xfId="72"/>
    <cellStyle name="Comma 2 16" xfId="73"/>
    <cellStyle name="Comma 2 17" xfId="74"/>
    <cellStyle name="Comma 2 18" xfId="75"/>
    <cellStyle name="Comma 2 19" xfId="76"/>
    <cellStyle name="Comma 2 2" xfId="77"/>
    <cellStyle name="Comma 2 2 2" xfId="179"/>
    <cellStyle name="Comma 2 2 3" xfId="213"/>
    <cellStyle name="Comma 2 20" xfId="78"/>
    <cellStyle name="Comma 2 21" xfId="79"/>
    <cellStyle name="Comma 2 22" xfId="80"/>
    <cellStyle name="Comma 2 23" xfId="81"/>
    <cellStyle name="Comma 2 24" xfId="82"/>
    <cellStyle name="Comma 2 25" xfId="83"/>
    <cellStyle name="Comma 2 26" xfId="84"/>
    <cellStyle name="Comma 2 27" xfId="56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1" xfId="93"/>
    <cellStyle name="Comma 22" xfId="94"/>
    <cellStyle name="Comma 23" xfId="95"/>
    <cellStyle name="Comma 24" xfId="96"/>
    <cellStyle name="Comma 25" xfId="97"/>
    <cellStyle name="Comma 3" xfId="52"/>
    <cellStyle name="Comma 3 2" xfId="54"/>
    <cellStyle name="Comma 3 3" xfId="98"/>
    <cellStyle name="Comma 3 4" xfId="211"/>
    <cellStyle name="Comma 4" xfId="43"/>
    <cellStyle name="Comma 4 2" xfId="57"/>
    <cellStyle name="Comma 4 3" xfId="208"/>
    <cellStyle name="Comma 5" xfId="49"/>
    <cellStyle name="Comma 5 2" xfId="99"/>
    <cellStyle name="Comma 6" xfId="100"/>
    <cellStyle name="Comma 7" xfId="101"/>
    <cellStyle name="Comma 8" xfId="102"/>
    <cellStyle name="Comma 9" xfId="103"/>
    <cellStyle name="Explanatory Text" xfId="16" builtinId="53" customBuiltin="1"/>
    <cellStyle name="Good" xfId="7" builtinId="26" customBuiltin="1"/>
    <cellStyle name="Grey" xfId="10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[yellow]" xfId="105"/>
    <cellStyle name="item2" xfId="106"/>
    <cellStyle name="Linked Cell" xfId="13" builtinId="24" customBuiltin="1"/>
    <cellStyle name="m49048872" xfId="217"/>
    <cellStyle name="MANKAD" xfId="107"/>
    <cellStyle name="Neutral" xfId="9" builtinId="28" customBuiltin="1"/>
    <cellStyle name="no dec" xfId="108"/>
    <cellStyle name="Normal" xfId="0" builtinId="0"/>
    <cellStyle name="Normal - Style1" xfId="109"/>
    <cellStyle name="Normal 10" xfId="110"/>
    <cellStyle name="Normal 105" xfId="170"/>
    <cellStyle name="Normal 11" xfId="166"/>
    <cellStyle name="Normal 112" xfId="171"/>
    <cellStyle name="Normal 115" xfId="172"/>
    <cellStyle name="Normal 12" xfId="183"/>
    <cellStyle name="Normal 124" xfId="173"/>
    <cellStyle name="Normal 13" xfId="184"/>
    <cellStyle name="Normal 14" xfId="111"/>
    <cellStyle name="Normal 144" xfId="174"/>
    <cellStyle name="Normal 15" xfId="112"/>
    <cellStyle name="Normal 150" xfId="175"/>
    <cellStyle name="Normal 16" xfId="113"/>
    <cellStyle name="Normal 17" xfId="114"/>
    <cellStyle name="Normal 18" xfId="115"/>
    <cellStyle name="Normal 18 2" xfId="210"/>
    <cellStyle name="Normal 19" xfId="116"/>
    <cellStyle name="Normal 2" xfId="4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47"/>
    <cellStyle name="Normal 2 2 2" xfId="53"/>
    <cellStyle name="Normal 2 2 3" xfId="127"/>
    <cellStyle name="Normal 2 2 4" xfId="204"/>
    <cellStyle name="Normal 2 20" xfId="128"/>
    <cellStyle name="Normal 2 21" xfId="129"/>
    <cellStyle name="Normal 2 22" xfId="130"/>
    <cellStyle name="Normal 2 3" xfId="42"/>
    <cellStyle name="Normal 2 3 2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0" xfId="138"/>
    <cellStyle name="Normal 21" xfId="139"/>
    <cellStyle name="Normal 22" xfId="140"/>
    <cellStyle name="Normal 23" xfId="187"/>
    <cellStyle name="Normal 24" xfId="186"/>
    <cellStyle name="Normal 25" xfId="141"/>
    <cellStyle name="Normal 28" xfId="156"/>
    <cellStyle name="Normal 3" xfId="51"/>
    <cellStyle name="Normal 3 2" xfId="48"/>
    <cellStyle name="Normal 3 2 2" xfId="169"/>
    <cellStyle name="Normal 3 3" xfId="142"/>
    <cellStyle name="Normal 3 4" xfId="157"/>
    <cellStyle name="Normal 32" xfId="44"/>
    <cellStyle name="Normal 4" xfId="143"/>
    <cellStyle name="Normal 4 10" xfId="188"/>
    <cellStyle name="Normal 4 2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58"/>
    <cellStyle name="Normal 49" xfId="209"/>
    <cellStyle name="Normal 5" xfId="144"/>
    <cellStyle name="Normal 5 2" xfId="168"/>
    <cellStyle name="Normal 5 3" xfId="189"/>
    <cellStyle name="Normal 51" xfId="176"/>
    <cellStyle name="Normal 6" xfId="145"/>
    <cellStyle name="Normal 6 2" xfId="167"/>
    <cellStyle name="Normal 6 3" xfId="203"/>
    <cellStyle name="Normal 7" xfId="146"/>
    <cellStyle name="Normal 76" xfId="177"/>
    <cellStyle name="Normal 8" xfId="147"/>
    <cellStyle name="Normal 8 2" xfId="185"/>
    <cellStyle name="Normal 87" xfId="178"/>
    <cellStyle name="Normal 9" xfId="148"/>
    <cellStyle name="Note 2" xfId="55"/>
    <cellStyle name="Note 3" xfId="190"/>
    <cellStyle name="Output" xfId="11" builtinId="21" customBuiltin="1"/>
    <cellStyle name="OverHead" xfId="149"/>
    <cellStyle name="Percent" xfId="2" builtinId="5"/>
    <cellStyle name="Percent [2]" xfId="150"/>
    <cellStyle name="Percent 2" xfId="50"/>
    <cellStyle name="Percent 2 2" xfId="205"/>
    <cellStyle name="Percent 3" xfId="180"/>
    <cellStyle name="Percent 4" xfId="206"/>
    <cellStyle name="Percent 5" xfId="212"/>
    <cellStyle name="Percent 6" xfId="207"/>
    <cellStyle name="Quantity" xfId="151"/>
    <cellStyle name="s35" xfId="214"/>
    <cellStyle name="s37" xfId="215"/>
    <cellStyle name="s44" xfId="216"/>
    <cellStyle name="Style 1" xfId="152"/>
    <cellStyle name="Times New Roman" xfId="153"/>
    <cellStyle name="Title 2" xfId="181"/>
    <cellStyle name="Titre1" xfId="154"/>
    <cellStyle name="Total" xfId="17" builtinId="25" customBuiltin="1"/>
    <cellStyle name="Vide" xfId="155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161925</xdr:rowOff>
    </xdr:from>
    <xdr:to>
      <xdr:col>0</xdr:col>
      <xdr:colOff>680766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61925"/>
          <a:ext cx="652190" cy="67627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2</xdr:col>
      <xdr:colOff>525780</xdr:colOff>
      <xdr:row>5</xdr:row>
      <xdr:rowOff>9524</xdr:rowOff>
    </xdr:from>
    <xdr:to>
      <xdr:col>5</xdr:col>
      <xdr:colOff>68581</xdr:colOff>
      <xdr:row>5</xdr:row>
      <xdr:rowOff>514349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30755" y="1066799"/>
          <a:ext cx="2600326" cy="50482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r" rtl="1">
            <a:defRPr sz="1000"/>
          </a:pPr>
          <a:r>
            <a:rPr lang="en-US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statsghana</a:t>
          </a:r>
          <a:r>
            <a:rPr lang="en-US" sz="12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r>
            <a:rPr lang="en-US" sz="12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Time Series NA2</a:t>
          </a: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r" rtl="1">
            <a:defRPr sz="1000"/>
          </a:pP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  <xdr:twoCellAnchor>
    <xdr:from>
      <xdr:col>0</xdr:col>
      <xdr:colOff>122873</xdr:colOff>
      <xdr:row>5</xdr:row>
      <xdr:rowOff>1442085</xdr:rowOff>
    </xdr:from>
    <xdr:to>
      <xdr:col>5</xdr:col>
      <xdr:colOff>240030</xdr:colOff>
      <xdr:row>6</xdr:row>
      <xdr:rowOff>1061086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2873" y="2499360"/>
          <a:ext cx="4879657" cy="1571626"/>
        </a:xfrm>
        <a:prstGeom prst="rect">
          <a:avLst/>
        </a:prstGeom>
        <a:solidFill>
          <a:srgbClr val="FFFFFF">
            <a:alpha val="0"/>
          </a:srgbClr>
        </a:solidFill>
        <a:ln w="38100">
          <a:gradFill>
            <a:gsLst>
              <a:gs pos="0">
                <a:srgbClr val="8488C4"/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lin ang="5400000" scaled="0"/>
          </a:gra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4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en-US" sz="24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Gross Domestic Product</a:t>
          </a:r>
        </a:p>
        <a:p>
          <a:pPr algn="ctr" rtl="1">
            <a:defRPr sz="1000"/>
          </a:pPr>
          <a:r>
            <a:rPr lang="en-US" sz="2000" b="1" i="0" strike="noStrike" baseline="-25000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EXPENDITURE APPROACH </a:t>
          </a:r>
        </a:p>
        <a:p>
          <a:pPr algn="ctr" rtl="1">
            <a:defRPr sz="1000"/>
          </a:pPr>
          <a:r>
            <a:rPr lang="en-US" sz="1800" b="0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 </a:t>
          </a:r>
          <a:endParaRPr lang="en-US" sz="1800" b="1" i="0" strike="noStrike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ctr" rtl="1">
            <a:defRPr sz="1000"/>
          </a:pPr>
          <a:r>
            <a:rPr lang="en-US" sz="16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(2013</a:t>
          </a:r>
          <a:r>
            <a:rPr lang="en-US" sz="16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-2019</a:t>
          </a:r>
          <a:r>
            <a:rPr lang="en-US" sz="16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n-US" sz="16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>
              <a:latin typeface="+mn-lt"/>
              <a:ea typeface="+mn-ea"/>
              <a:cs typeface="+mn-cs"/>
            </a:rPr>
            <a:t> </a:t>
          </a:r>
          <a:endParaRPr lang="en-US" sz="1800" b="0" i="0" strike="noStrike">
            <a:solidFill>
              <a:srgbClr val="00B05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A4" zoomScale="60" zoomScaleNormal="100" workbookViewId="0">
      <selection activeCell="A7" sqref="A7:XFD7"/>
    </sheetView>
  </sheetViews>
  <sheetFormatPr defaultRowHeight="15"/>
  <cols>
    <col min="1" max="1" width="11.42578125" style="97" customWidth="1"/>
    <col min="2" max="3" width="14.140625" style="97" customWidth="1"/>
    <col min="4" max="4" width="20.85546875" style="97" customWidth="1"/>
    <col min="5" max="7" width="10.85546875" style="97" customWidth="1"/>
    <col min="8" max="8" width="1.28515625" style="97" customWidth="1"/>
    <col min="9" max="11" width="9.140625" style="97"/>
    <col min="12" max="12" width="9.85546875" style="97" customWidth="1"/>
    <col min="13" max="13" width="9.140625" style="97"/>
    <col min="14" max="14" width="2.28515625" style="97" customWidth="1"/>
    <col min="15" max="16384" width="9.140625" style="97"/>
  </cols>
  <sheetData>
    <row r="1" spans="1:7">
      <c r="A1" s="144"/>
      <c r="B1" s="144"/>
      <c r="C1" s="144"/>
      <c r="D1" s="144"/>
      <c r="E1" s="144"/>
      <c r="F1" s="144"/>
      <c r="G1" s="144"/>
    </row>
    <row r="2" spans="1:7" ht="25.5">
      <c r="A2" s="144"/>
      <c r="B2" s="145"/>
      <c r="C2" s="145"/>
      <c r="D2" s="146" t="s">
        <v>206</v>
      </c>
      <c r="E2" s="145"/>
      <c r="F2" s="145"/>
      <c r="G2" s="144"/>
    </row>
    <row r="3" spans="1:7" ht="21">
      <c r="A3" s="144"/>
      <c r="B3" s="144"/>
      <c r="C3" s="144"/>
      <c r="D3" s="147" t="s">
        <v>207</v>
      </c>
      <c r="E3" s="144"/>
      <c r="F3" s="144"/>
      <c r="G3" s="144"/>
    </row>
    <row r="4" spans="1:7">
      <c r="A4" s="144"/>
      <c r="B4" s="144"/>
      <c r="C4" s="144"/>
      <c r="D4" s="144"/>
      <c r="E4" s="144"/>
      <c r="F4" s="144"/>
      <c r="G4" s="144"/>
    </row>
    <row r="5" spans="1:7" ht="6.75" customHeight="1"/>
    <row r="6" spans="1:7" ht="153.75" customHeight="1">
      <c r="A6" s="148"/>
      <c r="B6" s="148"/>
      <c r="C6" s="148"/>
      <c r="D6" s="148"/>
      <c r="E6" s="148"/>
      <c r="F6" s="148"/>
      <c r="G6" s="148"/>
    </row>
    <row r="7" spans="1:7" ht="96.75" customHeight="1">
      <c r="A7" s="148"/>
      <c r="B7" s="148"/>
      <c r="D7" s="148"/>
      <c r="E7" s="148"/>
      <c r="F7" s="148"/>
      <c r="G7" s="148"/>
    </row>
    <row r="8" spans="1:7" ht="81" customHeight="1">
      <c r="A8" s="148"/>
      <c r="B8" s="148"/>
      <c r="D8" s="148"/>
      <c r="E8" s="148"/>
      <c r="F8" s="148"/>
      <c r="G8" s="148"/>
    </row>
    <row r="9" spans="1:7">
      <c r="A9" s="148"/>
      <c r="B9" s="148"/>
      <c r="D9" s="148"/>
      <c r="E9" s="148"/>
      <c r="F9" s="148"/>
      <c r="G9" s="148"/>
    </row>
    <row r="10" spans="1:7">
      <c r="A10" s="148"/>
      <c r="B10" s="148"/>
    </row>
    <row r="11" spans="1:7">
      <c r="A11" s="148"/>
    </row>
    <row r="12" spans="1:7">
      <c r="B12" s="148"/>
    </row>
    <row r="13" spans="1:7">
      <c r="A13" s="148"/>
    </row>
    <row r="26" spans="1:19">
      <c r="A26" s="149" t="s">
        <v>208</v>
      </c>
    </row>
    <row r="27" spans="1:19">
      <c r="A27" s="150" t="s">
        <v>209</v>
      </c>
    </row>
    <row r="28" spans="1:19">
      <c r="A28" s="151" t="s">
        <v>210</v>
      </c>
      <c r="O28" s="152"/>
      <c r="P28" s="152"/>
      <c r="Q28" s="152"/>
      <c r="R28" s="152"/>
      <c r="S28" s="152"/>
    </row>
    <row r="29" spans="1:19">
      <c r="G29" s="153" t="s">
        <v>242</v>
      </c>
    </row>
    <row r="32" spans="1:19" ht="3.75" customHeight="1"/>
    <row r="69" hidden="1"/>
    <row r="70" hidden="1"/>
    <row r="71" hidden="1"/>
  </sheetData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43" sqref="A43"/>
      <selection pane="bottomRight" sqref="A1:XFD1048576"/>
    </sheetView>
  </sheetViews>
  <sheetFormatPr defaultRowHeight="18.75"/>
  <cols>
    <col min="1" max="1" width="0.85546875" style="195" customWidth="1"/>
    <col min="2" max="2" width="8.140625" style="212" customWidth="1"/>
    <col min="3" max="3" width="13.140625" style="212" customWidth="1"/>
    <col min="4" max="4" width="11.7109375" style="212" customWidth="1"/>
    <col min="5" max="5" width="13" style="212" customWidth="1"/>
    <col min="6" max="6" width="12.140625" style="212" customWidth="1"/>
    <col min="7" max="7" width="14.5703125" style="212" customWidth="1"/>
    <col min="8" max="8" width="13.28515625" style="212" customWidth="1"/>
    <col min="9" max="9" width="10" style="212" customWidth="1"/>
    <col min="10" max="10" width="13" style="212" bestFit="1" customWidth="1"/>
    <col min="11" max="11" width="13.28515625" style="212" customWidth="1"/>
    <col min="12" max="13" width="14.5703125" style="212" bestFit="1" customWidth="1"/>
    <col min="14" max="14" width="14" style="212" bestFit="1" customWidth="1"/>
    <col min="15" max="15" width="12.42578125" style="212" bestFit="1" customWidth="1"/>
    <col min="16" max="17" width="14.5703125" style="195" bestFit="1" customWidth="1"/>
    <col min="18" max="18" width="14.7109375" style="195" customWidth="1"/>
    <col min="19" max="19" width="14.140625" style="195" customWidth="1"/>
    <col min="20" max="20" width="9.28515625" style="195" bestFit="1" customWidth="1"/>
    <col min="21" max="21" width="23.42578125" style="195" customWidth="1"/>
    <col min="22" max="22" width="9.28515625" style="195" bestFit="1" customWidth="1"/>
    <col min="23" max="23" width="9.140625" style="195"/>
    <col min="24" max="24" width="14" style="195" customWidth="1"/>
    <col min="25" max="16384" width="9.140625" style="195"/>
  </cols>
  <sheetData>
    <row r="1" spans="2:25" ht="15.75" customHeight="1">
      <c r="B1" s="248" t="s">
        <v>247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2:25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2:25" ht="10.5" customHeight="1">
      <c r="B3" s="211"/>
      <c r="L3" s="213"/>
      <c r="M3" s="213"/>
      <c r="N3" s="213"/>
      <c r="O3" s="213"/>
      <c r="P3" s="213"/>
    </row>
    <row r="4" spans="2:25" ht="158.25" customHeight="1">
      <c r="B4" s="229"/>
      <c r="C4" s="230" t="s">
        <v>211</v>
      </c>
      <c r="D4" s="230" t="s">
        <v>212</v>
      </c>
      <c r="E4" s="230" t="s">
        <v>213</v>
      </c>
      <c r="F4" s="231" t="s">
        <v>214</v>
      </c>
      <c r="G4" s="231" t="s">
        <v>232</v>
      </c>
      <c r="H4" s="231" t="s">
        <v>233</v>
      </c>
      <c r="I4" s="231" t="s">
        <v>234</v>
      </c>
      <c r="J4" s="231" t="s">
        <v>215</v>
      </c>
      <c r="K4" s="232" t="s">
        <v>216</v>
      </c>
      <c r="L4" s="231" t="s">
        <v>217</v>
      </c>
      <c r="M4" s="231" t="s">
        <v>218</v>
      </c>
      <c r="N4" s="232" t="s">
        <v>219</v>
      </c>
      <c r="O4" s="232" t="s">
        <v>240</v>
      </c>
      <c r="P4" s="232" t="s">
        <v>241</v>
      </c>
      <c r="Q4" s="232" t="s">
        <v>220</v>
      </c>
      <c r="S4" s="214"/>
    </row>
    <row r="5" spans="2:25" s="161" customFormat="1" ht="21" customHeight="1">
      <c r="B5" s="160"/>
      <c r="C5" s="160">
        <v>1</v>
      </c>
      <c r="D5" s="160">
        <v>2</v>
      </c>
      <c r="E5" s="160" t="s">
        <v>221</v>
      </c>
      <c r="F5" s="160">
        <v>4</v>
      </c>
      <c r="G5" s="160">
        <v>5</v>
      </c>
      <c r="H5" s="160">
        <v>6</v>
      </c>
      <c r="I5" s="160">
        <v>7</v>
      </c>
      <c r="J5" s="160" t="s">
        <v>222</v>
      </c>
      <c r="K5" s="160" t="s">
        <v>223</v>
      </c>
      <c r="L5" s="160">
        <v>10</v>
      </c>
      <c r="M5" s="160">
        <v>11</v>
      </c>
      <c r="N5" s="160" t="s">
        <v>224</v>
      </c>
      <c r="O5" s="160">
        <v>13</v>
      </c>
      <c r="P5" s="172" t="s">
        <v>225</v>
      </c>
      <c r="Q5" s="161">
        <v>15</v>
      </c>
    </row>
    <row r="6" spans="2:25" ht="24.95" customHeight="1">
      <c r="B6" s="233" t="s">
        <v>227</v>
      </c>
      <c r="C6" s="234">
        <v>89743.14935409803</v>
      </c>
      <c r="D6" s="192">
        <v>13512.35383969961</v>
      </c>
      <c r="E6" s="235">
        <v>103255.50319379765</v>
      </c>
      <c r="F6" s="234">
        <v>31845.566095359143</v>
      </c>
      <c r="G6" s="236">
        <v>428.96557750226168</v>
      </c>
      <c r="H6" s="237">
        <v>30.646294883320234</v>
      </c>
      <c r="I6" s="234">
        <v>389.88134751293273</v>
      </c>
      <c r="J6" s="215">
        <v>32695.059315257658</v>
      </c>
      <c r="K6" s="235">
        <v>135950.56250905531</v>
      </c>
      <c r="L6" s="238">
        <v>31938.030719666669</v>
      </c>
      <c r="M6" s="239">
        <v>44338.219521250008</v>
      </c>
      <c r="N6" s="240">
        <v>-12400.188801583339</v>
      </c>
      <c r="O6" s="240">
        <v>99.635878706292715</v>
      </c>
      <c r="P6" s="240">
        <v>123550.37370747198</v>
      </c>
      <c r="Q6" s="240">
        <v>123650.00958617828</v>
      </c>
      <c r="R6" s="218"/>
      <c r="S6" s="219"/>
      <c r="T6" s="220"/>
      <c r="U6" s="192"/>
      <c r="V6" s="193"/>
      <c r="W6" s="194"/>
      <c r="X6" s="214"/>
      <c r="Y6" s="214"/>
    </row>
    <row r="7" spans="2:25" ht="24.95" customHeight="1">
      <c r="B7" s="185" t="s">
        <v>228</v>
      </c>
      <c r="C7" s="186">
        <v>112413.30021989356</v>
      </c>
      <c r="D7" s="192">
        <v>16214.784760807001</v>
      </c>
      <c r="E7" s="187">
        <v>128628.08498070056</v>
      </c>
      <c r="F7" s="186">
        <v>44622.587315669189</v>
      </c>
      <c r="G7" s="188">
        <v>654.71609574349861</v>
      </c>
      <c r="H7" s="196">
        <v>94.525770876818399</v>
      </c>
      <c r="I7" s="186">
        <v>417.50122419524905</v>
      </c>
      <c r="J7" s="215">
        <v>45789.330406484754</v>
      </c>
      <c r="K7" s="187">
        <v>174417.41538718532</v>
      </c>
      <c r="L7" s="216">
        <v>44797.344714500003</v>
      </c>
      <c r="M7" s="217">
        <v>56498.899695</v>
      </c>
      <c r="N7" s="189">
        <v>-11701.554980499997</v>
      </c>
      <c r="O7" s="189">
        <v>-7283.3133031051839</v>
      </c>
      <c r="P7" s="189">
        <v>162715.8604066853</v>
      </c>
      <c r="Q7" s="189">
        <v>155432.54710358012</v>
      </c>
      <c r="R7" s="218"/>
      <c r="S7" s="219"/>
      <c r="T7" s="221"/>
      <c r="U7" s="192"/>
      <c r="V7" s="193"/>
      <c r="W7" s="194"/>
      <c r="X7" s="214"/>
      <c r="Y7" s="214"/>
    </row>
    <row r="8" spans="2:25" ht="24.95" customHeight="1">
      <c r="B8" s="185" t="s">
        <v>229</v>
      </c>
      <c r="C8" s="186">
        <v>135041.48753995102</v>
      </c>
      <c r="D8" s="192">
        <v>17421.043846639364</v>
      </c>
      <c r="E8" s="187">
        <v>152462.53138659039</v>
      </c>
      <c r="F8" s="186">
        <v>52760.026848944341</v>
      </c>
      <c r="G8" s="188">
        <v>849.18790623270354</v>
      </c>
      <c r="H8" s="196">
        <v>148.03276533259168</v>
      </c>
      <c r="I8" s="186">
        <v>451.34116651086151</v>
      </c>
      <c r="J8" s="215">
        <v>54208.588687020499</v>
      </c>
      <c r="K8" s="187">
        <v>206671.12007361089</v>
      </c>
      <c r="L8" s="216">
        <v>57653.361474000005</v>
      </c>
      <c r="M8" s="217">
        <v>78703.770224000007</v>
      </c>
      <c r="N8" s="189">
        <v>-21050.408750000002</v>
      </c>
      <c r="O8" s="189">
        <v>-5221.6679344573349</v>
      </c>
      <c r="P8" s="189">
        <v>185620.71132361083</v>
      </c>
      <c r="Q8" s="189">
        <v>180399.04338915349</v>
      </c>
      <c r="R8" s="218"/>
      <c r="S8" s="219"/>
      <c r="T8" s="221"/>
      <c r="U8" s="192"/>
      <c r="V8" s="193"/>
      <c r="W8" s="194"/>
      <c r="X8" s="214"/>
      <c r="Y8" s="214"/>
    </row>
    <row r="9" spans="2:25" ht="24.95" customHeight="1">
      <c r="B9" s="185" t="s">
        <v>230</v>
      </c>
      <c r="C9" s="186">
        <v>157701.72263188567</v>
      </c>
      <c r="D9" s="192">
        <v>21405.143615641111</v>
      </c>
      <c r="E9" s="187">
        <v>179106.86624752678</v>
      </c>
      <c r="F9" s="186">
        <v>58019.343872392288</v>
      </c>
      <c r="G9" s="188">
        <v>891.71513918042422</v>
      </c>
      <c r="H9" s="244">
        <v>516.26393606329952</v>
      </c>
      <c r="I9" s="186">
        <v>476.74894336474426</v>
      </c>
      <c r="J9" s="215">
        <v>59904.071891000749</v>
      </c>
      <c r="K9" s="187">
        <v>239010.93813852753</v>
      </c>
      <c r="L9" s="216">
        <v>68568.013001040003</v>
      </c>
      <c r="M9" s="217">
        <v>80604.414385320008</v>
      </c>
      <c r="N9" s="189">
        <v>-12036.401384280005</v>
      </c>
      <c r="O9" s="189">
        <v>-11897.492095636437</v>
      </c>
      <c r="P9" s="189">
        <v>226974.53675424753</v>
      </c>
      <c r="Q9" s="189">
        <v>215077.04465861109</v>
      </c>
      <c r="R9" s="218"/>
      <c r="S9" s="219"/>
      <c r="T9" s="221"/>
      <c r="U9" s="192"/>
      <c r="V9" s="193"/>
      <c r="W9" s="194"/>
      <c r="X9" s="214"/>
      <c r="Y9" s="214"/>
    </row>
    <row r="10" spans="2:25" ht="24.95" customHeight="1">
      <c r="B10" s="185" t="s">
        <v>237</v>
      </c>
      <c r="C10" s="186">
        <v>180221.55846857571</v>
      </c>
      <c r="D10" s="192">
        <v>22596.215376805438</v>
      </c>
      <c r="E10" s="187">
        <v>202817.77384538113</v>
      </c>
      <c r="F10" s="186">
        <v>52821.803610554911</v>
      </c>
      <c r="G10" s="188">
        <v>1008.7890121431917</v>
      </c>
      <c r="H10" s="244">
        <v>2950.0459569092218</v>
      </c>
      <c r="I10" s="186">
        <v>514.16640008763716</v>
      </c>
      <c r="J10" s="215">
        <v>57294.804979694964</v>
      </c>
      <c r="K10" s="187">
        <v>260112.57882507611</v>
      </c>
      <c r="L10" s="216">
        <v>90497.203200000004</v>
      </c>
      <c r="M10" s="217">
        <v>98536.656000000003</v>
      </c>
      <c r="N10" s="189">
        <v>-8039.4527999999991</v>
      </c>
      <c r="O10" s="189">
        <v>4598.2487039145781</v>
      </c>
      <c r="P10" s="189">
        <v>252073.12602507608</v>
      </c>
      <c r="Q10" s="189">
        <v>256671.37472899066</v>
      </c>
      <c r="R10" s="218"/>
      <c r="S10" s="219"/>
      <c r="T10" s="221"/>
      <c r="U10" s="192"/>
      <c r="V10" s="191"/>
      <c r="W10" s="194"/>
      <c r="X10" s="214"/>
      <c r="Y10" s="214"/>
    </row>
    <row r="11" spans="2:25" ht="24.95" customHeight="1">
      <c r="B11" s="185" t="s">
        <v>249</v>
      </c>
      <c r="C11" s="186">
        <v>216472.59226243326</v>
      </c>
      <c r="D11" s="192">
        <v>27096.755394959742</v>
      </c>
      <c r="E11" s="187">
        <v>243569.34765739299</v>
      </c>
      <c r="F11" s="186">
        <v>69620.468450794797</v>
      </c>
      <c r="G11" s="188">
        <v>1166.1242921406022</v>
      </c>
      <c r="H11" s="244">
        <v>2461.9679339982154</v>
      </c>
      <c r="I11" s="186">
        <v>549.97382761340305</v>
      </c>
      <c r="J11" s="215">
        <v>73798.534504547017</v>
      </c>
      <c r="K11" s="187">
        <v>317367.88216193998</v>
      </c>
      <c r="L11" s="216">
        <v>106003.18713903462</v>
      </c>
      <c r="M11" s="217">
        <v>109458.51106722922</v>
      </c>
      <c r="N11" s="189">
        <v>-3455.3239281946007</v>
      </c>
      <c r="O11" s="189">
        <v>-13316.503595796064</v>
      </c>
      <c r="P11" s="189">
        <v>313912.5582337454</v>
      </c>
      <c r="Q11" s="189">
        <v>300596.05463794933</v>
      </c>
      <c r="R11" s="218"/>
      <c r="S11" s="219"/>
      <c r="T11" s="221"/>
      <c r="U11" s="192"/>
      <c r="V11" s="191"/>
      <c r="W11" s="194"/>
      <c r="X11" s="214"/>
      <c r="Y11" s="214"/>
    </row>
    <row r="12" spans="2:25" ht="24.95" customHeight="1">
      <c r="B12" s="197" t="s">
        <v>250</v>
      </c>
      <c r="C12" s="198">
        <v>241255.59970241299</v>
      </c>
      <c r="D12" s="243">
        <v>31036.458668095976</v>
      </c>
      <c r="E12" s="199">
        <v>272292.05837050895</v>
      </c>
      <c r="F12" s="198">
        <v>68445.982842762358</v>
      </c>
      <c r="G12" s="200">
        <v>1459.5469508993201</v>
      </c>
      <c r="H12" s="246">
        <v>21897.272241875722</v>
      </c>
      <c r="I12" s="198">
        <v>589.8304060348637</v>
      </c>
      <c r="J12" s="247">
        <v>92392.632441572263</v>
      </c>
      <c r="K12" s="199">
        <v>364684.69081208121</v>
      </c>
      <c r="L12" s="241">
        <v>125731.807614</v>
      </c>
      <c r="M12" s="242">
        <v>123720.98860800001</v>
      </c>
      <c r="N12" s="201">
        <v>2010.8190059999906</v>
      </c>
      <c r="O12" s="201">
        <v>-17215.096608783759</v>
      </c>
      <c r="P12" s="201">
        <v>366695.50981808116</v>
      </c>
      <c r="Q12" s="201">
        <v>349480.4132092974</v>
      </c>
      <c r="R12" s="218"/>
      <c r="S12" s="219"/>
      <c r="T12" s="221"/>
      <c r="U12" s="192"/>
      <c r="V12" s="191"/>
      <c r="W12" s="194"/>
      <c r="X12" s="214"/>
      <c r="Y12" s="214"/>
    </row>
    <row r="13" spans="2:25" ht="17.25" customHeight="1">
      <c r="B13" s="222"/>
      <c r="C13" s="223"/>
      <c r="D13" s="224"/>
      <c r="P13" s="212"/>
      <c r="R13" s="214"/>
    </row>
    <row r="14" spans="2:25" ht="24.95" customHeight="1">
      <c r="B14" s="252" t="s">
        <v>226</v>
      </c>
      <c r="C14" s="253"/>
      <c r="D14" s="254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R14" s="214"/>
      <c r="S14" s="214"/>
    </row>
    <row r="15" spans="2:25" ht="24.95" customHeight="1">
      <c r="B15" s="185" t="s">
        <v>227</v>
      </c>
      <c r="C15" s="225">
        <v>72.636890250596323</v>
      </c>
      <c r="D15" s="225">
        <v>10.936716283588563</v>
      </c>
      <c r="E15" s="225">
        <v>83.57360653418489</v>
      </c>
      <c r="F15" s="225">
        <v>25.77537010997581</v>
      </c>
      <c r="G15" s="225">
        <v>0.34719893160170912</v>
      </c>
      <c r="H15" s="225">
        <v>2.4804696225266723E-2</v>
      </c>
      <c r="I15" s="225">
        <v>0.3155646849244243</v>
      </c>
      <c r="J15" s="225">
        <v>26.462938422727213</v>
      </c>
      <c r="K15" s="225">
        <v>110.03654495691208</v>
      </c>
      <c r="L15" s="225">
        <v>25.850209725213602</v>
      </c>
      <c r="M15" s="225">
        <v>35.886754682125705</v>
      </c>
      <c r="N15" s="225">
        <v>-10.036544956912104</v>
      </c>
      <c r="O15" s="225">
        <v>8.0643931472193536E-2</v>
      </c>
      <c r="P15" s="225">
        <v>100</v>
      </c>
    </row>
    <row r="16" spans="2:25" ht="24.95" customHeight="1">
      <c r="B16" s="185" t="s">
        <v>228</v>
      </c>
      <c r="C16" s="225">
        <v>69.085644103120856</v>
      </c>
      <c r="D16" s="225">
        <v>9.9650917373883772</v>
      </c>
      <c r="E16" s="225">
        <v>79.050735840509233</v>
      </c>
      <c r="F16" s="225">
        <v>27.423624964487995</v>
      </c>
      <c r="G16" s="225">
        <v>0.40236771886104294</v>
      </c>
      <c r="H16" s="225">
        <v>5.8092536671326689E-2</v>
      </c>
      <c r="I16" s="225">
        <v>0.25658299267924084</v>
      </c>
      <c r="J16" s="225">
        <v>28.140668212699605</v>
      </c>
      <c r="K16" s="225">
        <v>107.19140405320884</v>
      </c>
      <c r="L16" s="225">
        <v>27.531025311567891</v>
      </c>
      <c r="M16" s="225">
        <v>34.722429364776723</v>
      </c>
      <c r="N16" s="225">
        <v>-7.1914040532088359</v>
      </c>
      <c r="O16" s="225">
        <v>-4.4760930402860364</v>
      </c>
      <c r="P16" s="225">
        <v>100</v>
      </c>
    </row>
    <row r="17" spans="2:17" ht="24.95" customHeight="1">
      <c r="B17" s="185" t="s">
        <v>229</v>
      </c>
      <c r="C17" s="225">
        <v>72.75130376185227</v>
      </c>
      <c r="D17" s="225">
        <v>9.3852909637155459</v>
      </c>
      <c r="E17" s="225">
        <v>82.136594725567818</v>
      </c>
      <c r="F17" s="225">
        <v>28.423566784507472</v>
      </c>
      <c r="G17" s="225">
        <v>0.4574855360575743</v>
      </c>
      <c r="H17" s="225">
        <v>7.975013363380104E-2</v>
      </c>
      <c r="I17" s="225">
        <v>0.24315237415721033</v>
      </c>
      <c r="J17" s="225">
        <v>29.203954828356053</v>
      </c>
      <c r="K17" s="225">
        <v>111.34054955392388</v>
      </c>
      <c r="L17" s="225">
        <v>31.059767556588682</v>
      </c>
      <c r="M17" s="225">
        <v>42.400317110512518</v>
      </c>
      <c r="N17" s="225">
        <v>-11.340549553923838</v>
      </c>
      <c r="O17" s="225">
        <v>-2.813084756126103</v>
      </c>
      <c r="P17" s="225">
        <v>100</v>
      </c>
    </row>
    <row r="18" spans="2:17" ht="24.95" customHeight="1">
      <c r="B18" s="185" t="s">
        <v>230</v>
      </c>
      <c r="C18" s="225">
        <v>69.479918270583056</v>
      </c>
      <c r="D18" s="225">
        <v>9.4306365470489464</v>
      </c>
      <c r="E18" s="225">
        <v>78.91055481763199</v>
      </c>
      <c r="F18" s="225">
        <v>25.562049691596751</v>
      </c>
      <c r="G18" s="225">
        <v>0.39287012187887499</v>
      </c>
      <c r="H18" s="225">
        <v>0.22745456095908889</v>
      </c>
      <c r="I18" s="225">
        <v>0.21004512232177625</v>
      </c>
      <c r="J18" s="225">
        <v>26.392419496756492</v>
      </c>
      <c r="K18" s="225">
        <v>105.30297431438849</v>
      </c>
      <c r="L18" s="225">
        <v>30.20956182202973</v>
      </c>
      <c r="M18" s="225">
        <v>35.51253613641822</v>
      </c>
      <c r="N18" s="225">
        <v>-5.3029743143884884</v>
      </c>
      <c r="O18" s="225">
        <v>-5.2417739301383515</v>
      </c>
      <c r="P18" s="225">
        <v>100</v>
      </c>
    </row>
    <row r="19" spans="2:17" ht="24.95" customHeight="1">
      <c r="B19" s="185" t="s">
        <v>237</v>
      </c>
      <c r="C19" s="225">
        <v>71.495744631915812</v>
      </c>
      <c r="D19" s="225">
        <v>8.9641508926888065</v>
      </c>
      <c r="E19" s="225">
        <v>80.459895524604605</v>
      </c>
      <c r="F19" s="225">
        <v>20.954952415395613</v>
      </c>
      <c r="G19" s="225">
        <v>0.40019696984391662</v>
      </c>
      <c r="H19" s="225">
        <v>1.1703135528282191</v>
      </c>
      <c r="I19" s="225">
        <v>0.20397509571745787</v>
      </c>
      <c r="J19" s="225">
        <v>22.729438033785211</v>
      </c>
      <c r="K19" s="225">
        <v>103.18933355838982</v>
      </c>
      <c r="L19" s="225">
        <v>35.901170674972072</v>
      </c>
      <c r="M19" s="225">
        <v>39.090504233361884</v>
      </c>
      <c r="N19" s="225">
        <v>-3.1893335583898139</v>
      </c>
      <c r="O19" s="225">
        <v>1.8241725234355792</v>
      </c>
      <c r="P19" s="225">
        <v>100</v>
      </c>
      <c r="Q19" s="225"/>
    </row>
    <row r="20" spans="2:17" ht="24.95" customHeight="1">
      <c r="B20" s="185" t="s">
        <v>249</v>
      </c>
      <c r="C20" s="225">
        <v>68.959519644716977</v>
      </c>
      <c r="D20" s="225">
        <v>8.631943732172374</v>
      </c>
      <c r="E20" s="225">
        <v>77.591463376889351</v>
      </c>
      <c r="F20" s="225">
        <v>22.178299856023614</v>
      </c>
      <c r="G20" s="225">
        <v>0.37148061189456566</v>
      </c>
      <c r="H20" s="225">
        <v>0.7842846262190587</v>
      </c>
      <c r="I20" s="225">
        <v>0.17519968959122745</v>
      </c>
      <c r="J20" s="225">
        <v>23.509264783728465</v>
      </c>
      <c r="K20" s="225">
        <v>101.10072816061779</v>
      </c>
      <c r="L20" s="225">
        <v>33.76838051190758</v>
      </c>
      <c r="M20" s="225">
        <v>34.869108672525392</v>
      </c>
      <c r="N20" s="225">
        <v>-1.1007281606178048</v>
      </c>
      <c r="O20" s="225">
        <v>-4.24210604084222</v>
      </c>
      <c r="P20" s="225">
        <v>100</v>
      </c>
      <c r="Q20" s="225"/>
    </row>
    <row r="21" spans="2:17" ht="24.95" customHeight="1">
      <c r="B21" s="197" t="s">
        <v>250</v>
      </c>
      <c r="C21" s="245">
        <v>65.79180634693364</v>
      </c>
      <c r="D21" s="245">
        <v>8.4638229367720541</v>
      </c>
      <c r="E21" s="245">
        <v>74.255629283705687</v>
      </c>
      <c r="F21" s="245">
        <v>18.665617933723443</v>
      </c>
      <c r="G21" s="245">
        <v>0.3980269492864546</v>
      </c>
      <c r="H21" s="245">
        <v>5.971513600681674</v>
      </c>
      <c r="I21" s="245">
        <v>0.16085018502884874</v>
      </c>
      <c r="J21" s="245">
        <v>25.19600866872042</v>
      </c>
      <c r="K21" s="245">
        <v>99.451637952426111</v>
      </c>
      <c r="L21" s="245">
        <v>34.287795799947475</v>
      </c>
      <c r="M21" s="245">
        <v>33.739433752373571</v>
      </c>
      <c r="N21" s="245">
        <v>0.5483620475739025</v>
      </c>
      <c r="O21" s="245">
        <v>-4.6946570513841923</v>
      </c>
      <c r="P21" s="245">
        <v>100</v>
      </c>
      <c r="Q21" s="225"/>
    </row>
    <row r="22" spans="2:17" ht="14.25" customHeight="1">
      <c r="B22" s="213" t="s">
        <v>231</v>
      </c>
      <c r="P22" s="225"/>
    </row>
    <row r="23" spans="2:17">
      <c r="B23" s="212" t="s">
        <v>244</v>
      </c>
    </row>
    <row r="24" spans="2:17" hidden="1"/>
    <row r="25" spans="2:17" hidden="1"/>
    <row r="26" spans="2:17" hidden="1"/>
    <row r="27" spans="2:17">
      <c r="C27" s="217"/>
    </row>
    <row r="28" spans="2:17">
      <c r="B28" s="185"/>
      <c r="M28" s="226"/>
      <c r="P28" s="227"/>
    </row>
    <row r="29" spans="2:17">
      <c r="B29" s="185"/>
      <c r="M29" s="226"/>
      <c r="P29" s="227"/>
    </row>
    <row r="30" spans="2:17">
      <c r="B30" s="185"/>
      <c r="M30" s="226"/>
      <c r="P30" s="227"/>
    </row>
    <row r="31" spans="2:17">
      <c r="B31" s="185"/>
      <c r="M31" s="226"/>
      <c r="P31" s="227"/>
    </row>
    <row r="32" spans="2:17">
      <c r="B32" s="185"/>
      <c r="M32" s="226"/>
      <c r="P32" s="227"/>
    </row>
    <row r="33" spans="2:16">
      <c r="B33" s="185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6"/>
      <c r="N33" s="228"/>
      <c r="O33" s="228"/>
      <c r="P33" s="226"/>
    </row>
    <row r="34" spans="2:16">
      <c r="B34" s="185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6"/>
      <c r="N34" s="228"/>
      <c r="O34" s="228"/>
      <c r="P34" s="226"/>
    </row>
    <row r="35" spans="2:16">
      <c r="B35" s="185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6"/>
      <c r="N35" s="228"/>
      <c r="O35" s="228"/>
      <c r="P35" s="226"/>
    </row>
    <row r="36" spans="2:16">
      <c r="B36" s="204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6"/>
      <c r="N36" s="228"/>
      <c r="O36" s="228"/>
      <c r="P36" s="226"/>
    </row>
    <row r="37" spans="2:16">
      <c r="M37" s="226"/>
      <c r="P37" s="226"/>
    </row>
  </sheetData>
  <mergeCells count="1">
    <mergeCell ref="B1:P2"/>
  </mergeCells>
  <pageMargins left="0" right="0" top="0.75" bottom="0.5" header="0.3" footer="0.3"/>
  <pageSetup scale="67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tabSelected="1" zoomScale="110" zoomScaleNormal="110" workbookViewId="0">
      <selection activeCell="J14" sqref="J14"/>
    </sheetView>
  </sheetViews>
  <sheetFormatPr defaultRowHeight="15.75"/>
  <cols>
    <col min="1" max="1" width="0.85546875" style="162" customWidth="1"/>
    <col min="2" max="2" width="8.85546875" style="165" customWidth="1"/>
    <col min="3" max="3" width="15.42578125" style="165" customWidth="1"/>
    <col min="4" max="4" width="13.7109375" style="165" customWidth="1"/>
    <col min="5" max="5" width="15" style="165" customWidth="1"/>
    <col min="6" max="6" width="13" style="165" bestFit="1" customWidth="1"/>
    <col min="7" max="7" width="10.28515625" style="165" customWidth="1"/>
    <col min="8" max="8" width="13" style="165" bestFit="1" customWidth="1"/>
    <col min="9" max="9" width="9.42578125" style="165" bestFit="1" customWidth="1"/>
    <col min="10" max="10" width="13" style="165" bestFit="1" customWidth="1"/>
    <col min="11" max="11" width="14.7109375" style="165" bestFit="1" customWidth="1"/>
    <col min="12" max="13" width="11.140625" style="165" customWidth="1"/>
    <col min="14" max="14" width="14" style="165" bestFit="1" customWidth="1"/>
    <col min="15" max="15" width="16.140625" style="165" customWidth="1"/>
    <col min="16" max="16" width="14.42578125" style="162" customWidth="1"/>
    <col min="17" max="17" width="16" style="162" bestFit="1" customWidth="1"/>
    <col min="18" max="18" width="14.28515625" style="162" customWidth="1"/>
    <col min="19" max="19" width="14.7109375" style="162" customWidth="1"/>
    <col min="20" max="20" width="10.42578125" style="162" customWidth="1"/>
    <col min="21" max="21" width="14.28515625" style="162" customWidth="1"/>
    <col min="22" max="22" width="13.85546875" style="162" bestFit="1" customWidth="1"/>
    <col min="23" max="23" width="18.85546875" style="162" customWidth="1"/>
    <col min="24" max="16384" width="9.140625" style="162"/>
  </cols>
  <sheetData>
    <row r="1" spans="2:25" ht="15.75" customHeight="1">
      <c r="B1" s="249" t="s">
        <v>248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2:25" ht="15" customHeight="1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2:25" ht="164.25" customHeight="1">
      <c r="B3" s="159"/>
      <c r="C3" s="178" t="s">
        <v>211</v>
      </c>
      <c r="D3" s="178" t="s">
        <v>212</v>
      </c>
      <c r="E3" s="178" t="s">
        <v>213</v>
      </c>
      <c r="F3" s="179" t="s">
        <v>214</v>
      </c>
      <c r="G3" s="179" t="s">
        <v>232</v>
      </c>
      <c r="H3" s="179" t="s">
        <v>233</v>
      </c>
      <c r="I3" s="179" t="s">
        <v>234</v>
      </c>
      <c r="J3" s="178" t="s">
        <v>215</v>
      </c>
      <c r="K3" s="158" t="s">
        <v>235</v>
      </c>
      <c r="L3" s="179" t="s">
        <v>217</v>
      </c>
      <c r="M3" s="179" t="s">
        <v>218</v>
      </c>
      <c r="N3" s="158" t="s">
        <v>236</v>
      </c>
      <c r="O3" s="158" t="s">
        <v>240</v>
      </c>
      <c r="P3" s="158" t="s">
        <v>241</v>
      </c>
      <c r="Q3" s="158" t="s">
        <v>245</v>
      </c>
      <c r="U3" s="168"/>
    </row>
    <row r="4" spans="2:25" ht="35.25" customHeight="1">
      <c r="B4" s="183"/>
      <c r="C4" s="183">
        <v>1</v>
      </c>
      <c r="D4" s="183">
        <v>2</v>
      </c>
      <c r="E4" s="183" t="s">
        <v>221</v>
      </c>
      <c r="F4" s="183">
        <v>4</v>
      </c>
      <c r="G4" s="183">
        <v>5</v>
      </c>
      <c r="H4" s="183">
        <v>6</v>
      </c>
      <c r="I4" s="183">
        <v>7</v>
      </c>
      <c r="J4" s="183" t="s">
        <v>222</v>
      </c>
      <c r="K4" s="183" t="s">
        <v>223</v>
      </c>
      <c r="L4" s="183">
        <v>10</v>
      </c>
      <c r="M4" s="183">
        <v>11</v>
      </c>
      <c r="N4" s="183" t="s">
        <v>224</v>
      </c>
      <c r="O4" s="183" t="s">
        <v>243</v>
      </c>
      <c r="P4" s="180">
        <v>14</v>
      </c>
      <c r="Q4" s="184">
        <v>15</v>
      </c>
      <c r="U4" s="168"/>
    </row>
    <row r="5" spans="2:25" s="195" customFormat="1" ht="24.95" customHeight="1">
      <c r="B5" s="185" t="s">
        <v>227</v>
      </c>
      <c r="C5" s="186">
        <v>89743.14935409803</v>
      </c>
      <c r="D5" s="186">
        <v>13512.35383969961</v>
      </c>
      <c r="E5" s="187">
        <v>103255.50319379765</v>
      </c>
      <c r="F5" s="186">
        <v>31845.566095359143</v>
      </c>
      <c r="G5" s="186">
        <v>428.96557750226168</v>
      </c>
      <c r="H5" s="188">
        <v>93.333781097500008</v>
      </c>
      <c r="I5" s="186">
        <v>389.88134751293273</v>
      </c>
      <c r="J5" s="186">
        <v>32757.746801471836</v>
      </c>
      <c r="K5" s="187">
        <v>136013.24999526949</v>
      </c>
      <c r="L5" s="207">
        <v>31938.030719666669</v>
      </c>
      <c r="M5" s="207">
        <v>44338.219521250008</v>
      </c>
      <c r="N5" s="189">
        <v>-12400.188801583339</v>
      </c>
      <c r="O5" s="189">
        <v>36.948392492122366</v>
      </c>
      <c r="P5" s="189">
        <v>123613.06119368614</v>
      </c>
      <c r="Q5" s="208">
        <v>123650.00958617826</v>
      </c>
      <c r="R5" s="190"/>
      <c r="S5" s="191"/>
      <c r="T5" s="192"/>
      <c r="U5" s="191"/>
      <c r="V5" s="191"/>
      <c r="W5" s="192"/>
      <c r="X5" s="193"/>
      <c r="Y5" s="194"/>
    </row>
    <row r="6" spans="2:25" s="195" customFormat="1" ht="24.95" customHeight="1">
      <c r="B6" s="185" t="s">
        <v>228</v>
      </c>
      <c r="C6" s="186">
        <v>97333.290008083466</v>
      </c>
      <c r="D6" s="207">
        <v>14545.895249735166</v>
      </c>
      <c r="E6" s="187">
        <v>111879.18525781864</v>
      </c>
      <c r="F6" s="186">
        <v>31491.151010668989</v>
      </c>
      <c r="G6" s="186">
        <v>436.02760441286773</v>
      </c>
      <c r="H6" s="188">
        <v>136.8497311875</v>
      </c>
      <c r="I6" s="186">
        <v>311.09759886903339</v>
      </c>
      <c r="J6" s="186">
        <v>32375.125945138392</v>
      </c>
      <c r="K6" s="187">
        <v>144254.31120295703</v>
      </c>
      <c r="L6" s="207">
        <v>30075.368480916673</v>
      </c>
      <c r="M6" s="207">
        <v>37931.382717500004</v>
      </c>
      <c r="N6" s="189">
        <v>-7856.0142365833308</v>
      </c>
      <c r="O6" s="189">
        <v>-9165.6039888854866</v>
      </c>
      <c r="P6" s="189">
        <v>136398.29696637372</v>
      </c>
      <c r="Q6" s="208">
        <v>127232.69297748823</v>
      </c>
      <c r="R6" s="190"/>
      <c r="S6" s="191"/>
      <c r="T6" s="192"/>
      <c r="U6" s="191"/>
      <c r="V6" s="191"/>
      <c r="W6" s="192"/>
      <c r="X6" s="193"/>
      <c r="Y6" s="194"/>
    </row>
    <row r="7" spans="2:25" s="195" customFormat="1" ht="24.95" customHeight="1">
      <c r="B7" s="185" t="s">
        <v>229</v>
      </c>
      <c r="C7" s="186">
        <v>99807.441235172708</v>
      </c>
      <c r="D7" s="207">
        <v>13309.110112002469</v>
      </c>
      <c r="E7" s="187">
        <v>113116.55134717518</v>
      </c>
      <c r="F7" s="186">
        <v>30633.177491756469</v>
      </c>
      <c r="G7" s="186">
        <v>440.1876134909412</v>
      </c>
      <c r="H7" s="188">
        <v>193.87457927625002</v>
      </c>
      <c r="I7" s="186">
        <v>329.90445436099799</v>
      </c>
      <c r="J7" s="186">
        <v>31597.144138884658</v>
      </c>
      <c r="K7" s="187">
        <v>144713.69548605982</v>
      </c>
      <c r="L7" s="207">
        <v>29990.192305749995</v>
      </c>
      <c r="M7" s="207">
        <v>40940.218295333332</v>
      </c>
      <c r="N7" s="189">
        <v>-10950.025989583337</v>
      </c>
      <c r="O7" s="189">
        <v>-3759.5853487124114</v>
      </c>
      <c r="P7" s="189">
        <v>133763.66949647653</v>
      </c>
      <c r="Q7" s="208">
        <v>130004.08414776412</v>
      </c>
      <c r="R7" s="190"/>
      <c r="S7" s="191"/>
      <c r="T7" s="192"/>
      <c r="U7" s="191"/>
      <c r="V7" s="191"/>
      <c r="W7" s="192"/>
      <c r="X7" s="193"/>
      <c r="Y7" s="194"/>
    </row>
    <row r="8" spans="2:25" s="195" customFormat="1" ht="24.95" customHeight="1">
      <c r="B8" s="185" t="s">
        <v>230</v>
      </c>
      <c r="C8" s="186">
        <v>99224.803683587568</v>
      </c>
      <c r="D8" s="207">
        <v>14124.216173524728</v>
      </c>
      <c r="E8" s="187">
        <v>113349.01985711229</v>
      </c>
      <c r="F8" s="186">
        <v>34380.550958033826</v>
      </c>
      <c r="G8" s="186">
        <v>444.63791138932436</v>
      </c>
      <c r="H8" s="188">
        <v>657.5756031737501</v>
      </c>
      <c r="I8" s="186">
        <v>341.93232694383823</v>
      </c>
      <c r="J8" s="186">
        <v>35824.696799540739</v>
      </c>
      <c r="K8" s="187">
        <v>149173.71665665304</v>
      </c>
      <c r="L8" s="207">
        <v>34428.813054416671</v>
      </c>
      <c r="M8" s="207">
        <v>40472.399682166673</v>
      </c>
      <c r="N8" s="189">
        <v>-6043.5866277500027</v>
      </c>
      <c r="O8" s="189">
        <v>-8643.7742021309095</v>
      </c>
      <c r="P8" s="189">
        <v>143130.13002890305</v>
      </c>
      <c r="Q8" s="208">
        <v>134486.35582677214</v>
      </c>
      <c r="S8" s="191"/>
      <c r="T8" s="192"/>
      <c r="U8" s="191"/>
      <c r="V8" s="191"/>
    </row>
    <row r="9" spans="2:25" s="195" customFormat="1" ht="24.95" customHeight="1">
      <c r="B9" s="185" t="s">
        <v>237</v>
      </c>
      <c r="C9" s="186">
        <v>100907.4971810048</v>
      </c>
      <c r="D9" s="207">
        <v>12595.607296812123</v>
      </c>
      <c r="E9" s="187">
        <v>113503.10447781693</v>
      </c>
      <c r="F9" s="186">
        <v>34734.214808937541</v>
      </c>
      <c r="G9" s="186">
        <v>452.71497837336517</v>
      </c>
      <c r="H9" s="188">
        <v>2844.776280563412</v>
      </c>
      <c r="I9" s="186">
        <v>361.41152142241481</v>
      </c>
      <c r="J9" s="186">
        <v>38393.117589296729</v>
      </c>
      <c r="K9" s="187">
        <v>151896.22206711367</v>
      </c>
      <c r="L9" s="207">
        <v>40108.873600000006</v>
      </c>
      <c r="M9" s="207">
        <v>43672.004666666675</v>
      </c>
      <c r="N9" s="189">
        <v>-3563.1310666666686</v>
      </c>
      <c r="O9" s="189">
        <v>-2894.9107405305258</v>
      </c>
      <c r="P9" s="189">
        <v>148333.09100044699</v>
      </c>
      <c r="Q9" s="208">
        <v>145438.18025991647</v>
      </c>
      <c r="S9" s="191"/>
      <c r="T9" s="192"/>
      <c r="U9" s="191"/>
      <c r="V9" s="191"/>
    </row>
    <row r="10" spans="2:25" s="195" customFormat="1" ht="24.95" customHeight="1">
      <c r="B10" s="185" t="s">
        <v>249</v>
      </c>
      <c r="C10" s="186">
        <v>110350.51829722049</v>
      </c>
      <c r="D10" s="207">
        <v>12826.271250659314</v>
      </c>
      <c r="E10" s="187">
        <v>123176.7895478798</v>
      </c>
      <c r="F10" s="186">
        <v>39303.024320639241</v>
      </c>
      <c r="G10" s="186">
        <v>497.17624921249188</v>
      </c>
      <c r="H10" s="188">
        <v>2529.0285134796613</v>
      </c>
      <c r="I10" s="186">
        <v>379.1300550176984</v>
      </c>
      <c r="J10" s="186">
        <v>42708.359138349086</v>
      </c>
      <c r="K10" s="187">
        <v>165885.1486862289</v>
      </c>
      <c r="L10" s="207">
        <v>44220.53774483411</v>
      </c>
      <c r="M10" s="207">
        <v>45661.968765082107</v>
      </c>
      <c r="N10" s="189">
        <v>-1441.4310202479974</v>
      </c>
      <c r="O10" s="189">
        <v>-9896.047008220834</v>
      </c>
      <c r="P10" s="189">
        <v>164443.71766598092</v>
      </c>
      <c r="Q10" s="208">
        <v>154547.67065776009</v>
      </c>
      <c r="S10" s="191"/>
      <c r="T10" s="192"/>
      <c r="U10" s="191"/>
      <c r="V10" s="191"/>
    </row>
    <row r="11" spans="2:25" s="195" customFormat="1" ht="24.95" customHeight="1">
      <c r="B11" s="197" t="s">
        <v>250</v>
      </c>
      <c r="C11" s="198">
        <v>114938.38330442768</v>
      </c>
      <c r="D11" s="209">
        <v>13516.718724002554</v>
      </c>
      <c r="E11" s="199">
        <v>128455.10202843024</v>
      </c>
      <c r="F11" s="198">
        <v>35363.725522255765</v>
      </c>
      <c r="G11" s="198">
        <v>546.89387413374095</v>
      </c>
      <c r="H11" s="200">
        <v>14768.393364345911</v>
      </c>
      <c r="I11" s="198">
        <v>398.66898566736563</v>
      </c>
      <c r="J11" s="198">
        <v>51077.681746402784</v>
      </c>
      <c r="K11" s="199">
        <v>179532.78377483302</v>
      </c>
      <c r="L11" s="209">
        <v>47178.653799500004</v>
      </c>
      <c r="M11" s="209">
        <v>46424.129264000003</v>
      </c>
      <c r="N11" s="201">
        <v>754.52453550000064</v>
      </c>
      <c r="O11" s="201">
        <v>-15727.427216488664</v>
      </c>
      <c r="P11" s="201">
        <v>180287.308310333</v>
      </c>
      <c r="Q11" s="210">
        <v>164559.88109384433</v>
      </c>
      <c r="S11" s="191"/>
      <c r="T11" s="192"/>
      <c r="U11" s="191"/>
      <c r="V11" s="191"/>
    </row>
    <row r="12" spans="2:25" ht="19.5" customHeight="1">
      <c r="B12" s="181" t="s">
        <v>238</v>
      </c>
      <c r="C12" s="164"/>
      <c r="D12" s="157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82"/>
      <c r="R12" s="166"/>
    </row>
    <row r="13" spans="2:25" ht="24.95" customHeight="1">
      <c r="B13" s="185" t="s">
        <v>228</v>
      </c>
      <c r="C13" s="202">
        <v>8.4576268033977158</v>
      </c>
      <c r="D13" s="202">
        <v>7.6488628280217767</v>
      </c>
      <c r="E13" s="202">
        <v>8.3517892967267926</v>
      </c>
      <c r="F13" s="202">
        <v>-1.1129181488841624</v>
      </c>
      <c r="G13" s="202">
        <v>1.6462922157358406</v>
      </c>
      <c r="H13" s="202">
        <v>46.624008561853486</v>
      </c>
      <c r="I13" s="202">
        <v>-20.207108943904018</v>
      </c>
      <c r="J13" s="202">
        <v>-1.1680316679053533</v>
      </c>
      <c r="K13" s="203">
        <v>6.0590135210901508</v>
      </c>
      <c r="L13" s="202">
        <v>-5.8321136174592425</v>
      </c>
      <c r="M13" s="202">
        <v>-14.449918992979391</v>
      </c>
      <c r="N13" s="202">
        <v>36.646011102829156</v>
      </c>
      <c r="O13" s="202">
        <v>-24906.502720895507</v>
      </c>
      <c r="P13" s="203">
        <v>10.342948915935921</v>
      </c>
      <c r="Q13" s="202">
        <v>2.8974388302113425</v>
      </c>
    </row>
    <row r="14" spans="2:25" ht="24.95" customHeight="1">
      <c r="B14" s="185" t="s">
        <v>229</v>
      </c>
      <c r="C14" s="202">
        <v>2.5419373236883018</v>
      </c>
      <c r="D14" s="202">
        <v>-8.502640205354254</v>
      </c>
      <c r="E14" s="202">
        <v>1.1059841797248566</v>
      </c>
      <c r="F14" s="202">
        <v>-2.7244908216338217</v>
      </c>
      <c r="G14" s="202">
        <v>0.95407011757319538</v>
      </c>
      <c r="H14" s="202">
        <v>41.669682208304351</v>
      </c>
      <c r="I14" s="202">
        <v>6.0453232555748286</v>
      </c>
      <c r="J14" s="202">
        <v>-2.4030232579545014</v>
      </c>
      <c r="K14" s="203">
        <v>0.318454456765906</v>
      </c>
      <c r="L14" s="202">
        <v>-0.28320908261099476</v>
      </c>
      <c r="M14" s="202">
        <v>7.9323118807508592</v>
      </c>
      <c r="N14" s="202">
        <v>-39.383988620998558</v>
      </c>
      <c r="O14" s="202">
        <v>-58.981586447860849</v>
      </c>
      <c r="P14" s="203">
        <v>-1.9315691826758581</v>
      </c>
      <c r="Q14" s="202">
        <v>2.1782068000134558</v>
      </c>
    </row>
    <row r="15" spans="2:25" ht="24.95" customHeight="1">
      <c r="B15" s="185" t="s">
        <v>230</v>
      </c>
      <c r="C15" s="202">
        <v>-0.58376163578053308</v>
      </c>
      <c r="D15" s="202">
        <v>6.124421953554787</v>
      </c>
      <c r="E15" s="202">
        <v>0.20551237389089749</v>
      </c>
      <c r="F15" s="202">
        <v>12.233055050478498</v>
      </c>
      <c r="G15" s="202">
        <v>1.0110002557976827</v>
      </c>
      <c r="H15" s="202">
        <v>239.17577313567085</v>
      </c>
      <c r="I15" s="202">
        <v>3.6458654691817998</v>
      </c>
      <c r="J15" s="202">
        <v>13.379540385276442</v>
      </c>
      <c r="K15" s="203">
        <v>3.0819620462410455</v>
      </c>
      <c r="L15" s="202">
        <v>14.800241036852782</v>
      </c>
      <c r="M15" s="202">
        <v>-1.1426871488371688</v>
      </c>
      <c r="N15" s="202">
        <v>44.807559055118098</v>
      </c>
      <c r="O15" s="202">
        <v>129.91296646826339</v>
      </c>
      <c r="P15" s="203">
        <v>7.0022455033451649</v>
      </c>
      <c r="Q15" s="202">
        <v>3.4477929738833524</v>
      </c>
    </row>
    <row r="16" spans="2:25" ht="24.95" customHeight="1">
      <c r="B16" s="185" t="s">
        <v>237</v>
      </c>
      <c r="C16" s="202">
        <v>1.6958395834000015</v>
      </c>
      <c r="D16" s="202">
        <v>-10.822610316443061</v>
      </c>
      <c r="E16" s="202">
        <v>0.13593820299362847</v>
      </c>
      <c r="F16" s="202">
        <v>1.0286741807465631</v>
      </c>
      <c r="G16" s="202">
        <v>1.8165493263502981</v>
      </c>
      <c r="H16" s="202">
        <v>332.61584931576937</v>
      </c>
      <c r="I16" s="202">
        <v>5.6967981508738745</v>
      </c>
      <c r="J16" s="202">
        <v>7.169413893794399</v>
      </c>
      <c r="K16" s="203">
        <v>1.8250570351658695</v>
      </c>
      <c r="L16" s="202">
        <v>16.49798538394478</v>
      </c>
      <c r="M16" s="202">
        <v>7.9056468349462392</v>
      </c>
      <c r="N16" s="202">
        <v>41.042773337507285</v>
      </c>
      <c r="O16" s="202">
        <v>-66.508718612560969</v>
      </c>
      <c r="P16" s="203">
        <v>3.6351262801852329</v>
      </c>
      <c r="Q16" s="202">
        <v>8.1434464974655469</v>
      </c>
    </row>
    <row r="17" spans="2:21" ht="24.95" customHeight="1">
      <c r="B17" s="185" t="s">
        <v>249</v>
      </c>
      <c r="C17" s="202">
        <v>9.3580966528949716</v>
      </c>
      <c r="D17" s="202">
        <v>1.8313047430874576</v>
      </c>
      <c r="E17" s="202">
        <v>8.5228374277229477</v>
      </c>
      <c r="F17" s="202">
        <v>13.153628308091456</v>
      </c>
      <c r="G17" s="202">
        <v>9.8210293370188424</v>
      </c>
      <c r="H17" s="202">
        <v>-11.09921258979341</v>
      </c>
      <c r="I17" s="202">
        <v>4.9025923483425231</v>
      </c>
      <c r="J17" s="202">
        <v>11.239622671995164</v>
      </c>
      <c r="K17" s="203">
        <v>9.2095289986438047</v>
      </c>
      <c r="L17" s="202">
        <v>10.251258077798781</v>
      </c>
      <c r="M17" s="202">
        <v>4.556612671216115</v>
      </c>
      <c r="N17" s="202">
        <v>59.545944471908939</v>
      </c>
      <c r="O17" s="202">
        <v>241.84290623092818</v>
      </c>
      <c r="P17" s="203">
        <v>10.861114372305082</v>
      </c>
      <c r="Q17" s="202">
        <v>6.263479357046279</v>
      </c>
    </row>
    <row r="18" spans="2:21" ht="24.95" customHeight="1">
      <c r="B18" s="197" t="s">
        <v>250</v>
      </c>
      <c r="C18" s="205">
        <v>4.1575382499338502</v>
      </c>
      <c r="D18" s="205">
        <v>5.3830724444389801</v>
      </c>
      <c r="E18" s="205">
        <v>4.2851518536280082</v>
      </c>
      <c r="F18" s="205">
        <v>-10.022889755877713</v>
      </c>
      <c r="G18" s="205">
        <v>9.9999999999999858</v>
      </c>
      <c r="H18" s="205">
        <v>483.95519408463485</v>
      </c>
      <c r="I18" s="205">
        <v>5.1536221914021354</v>
      </c>
      <c r="J18" s="205">
        <v>19.596450851558572</v>
      </c>
      <c r="K18" s="206">
        <v>8.2271590897016154</v>
      </c>
      <c r="L18" s="205">
        <v>6.6894619684073433</v>
      </c>
      <c r="M18" s="205">
        <v>1.6691363064939253</v>
      </c>
      <c r="N18" s="205">
        <v>152.34551809285921</v>
      </c>
      <c r="O18" s="205">
        <v>58.926359216196033</v>
      </c>
      <c r="P18" s="206">
        <v>9.6346585137011402</v>
      </c>
      <c r="Q18" s="205">
        <v>6.4783962084138409</v>
      </c>
    </row>
    <row r="19" spans="2:21">
      <c r="B19" s="165" t="s">
        <v>246</v>
      </c>
      <c r="C19" s="163"/>
      <c r="D19" s="156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</row>
    <row r="20" spans="2:21" ht="12" customHeight="1">
      <c r="B20" s="165" t="s">
        <v>244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3" t="s">
        <v>239</v>
      </c>
    </row>
    <row r="21" spans="2:21" ht="12" customHeight="1">
      <c r="G21" s="169"/>
      <c r="H21" s="169"/>
      <c r="I21" s="169"/>
      <c r="J21" s="169"/>
      <c r="K21" s="169"/>
      <c r="L21" s="174"/>
      <c r="M21" s="169"/>
      <c r="N21" s="169"/>
      <c r="O21" s="169"/>
      <c r="P21" s="170"/>
    </row>
    <row r="22" spans="2:21">
      <c r="B22" s="169"/>
      <c r="C22" s="169"/>
      <c r="D22" s="169"/>
      <c r="E22" s="169"/>
      <c r="F22" s="169"/>
      <c r="G22" s="169"/>
      <c r="H22" s="169"/>
      <c r="I22" s="171"/>
      <c r="J22" s="174"/>
      <c r="K22" s="169"/>
      <c r="L22" s="169"/>
      <c r="M22" s="169"/>
      <c r="N22" s="169"/>
      <c r="O22" s="169"/>
      <c r="P22" s="170"/>
      <c r="R22" s="167"/>
      <c r="S22" s="165"/>
      <c r="T22" s="165"/>
      <c r="U22" s="165"/>
    </row>
    <row r="23" spans="2:21">
      <c r="H23" s="167"/>
      <c r="I23" s="171"/>
      <c r="R23" s="167"/>
      <c r="S23" s="171"/>
      <c r="T23" s="165"/>
      <c r="U23" s="165"/>
    </row>
    <row r="24" spans="2:21">
      <c r="B24" s="154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5"/>
      <c r="O24" s="175"/>
      <c r="P24" s="171"/>
      <c r="R24" s="167"/>
      <c r="S24" s="171"/>
      <c r="T24" s="176"/>
      <c r="U24" s="171"/>
    </row>
    <row r="25" spans="2:21">
      <c r="B25" s="154"/>
      <c r="C25" s="171"/>
      <c r="D25" s="171"/>
      <c r="E25" s="171"/>
      <c r="F25" s="171"/>
      <c r="G25" s="177"/>
      <c r="H25" s="177"/>
      <c r="I25" s="177"/>
      <c r="J25" s="171"/>
      <c r="K25" s="171"/>
      <c r="L25" s="177"/>
      <c r="M25" s="177"/>
      <c r="N25" s="171"/>
      <c r="O25" s="171"/>
      <c r="P25" s="171"/>
      <c r="R25" s="167"/>
      <c r="S25" s="171"/>
      <c r="T25" s="176"/>
      <c r="U25" s="171"/>
    </row>
    <row r="26" spans="2:21">
      <c r="C26" s="171"/>
      <c r="D26" s="171"/>
      <c r="E26" s="171"/>
      <c r="F26" s="171"/>
      <c r="G26" s="177"/>
      <c r="H26" s="177"/>
      <c r="I26" s="177"/>
      <c r="J26" s="171"/>
      <c r="K26" s="171"/>
      <c r="L26" s="177"/>
      <c r="M26" s="177"/>
      <c r="N26" s="171"/>
      <c r="O26" s="171"/>
      <c r="P26" s="171"/>
      <c r="R26" s="167"/>
      <c r="S26" s="171"/>
      <c r="T26" s="171"/>
      <c r="U26" s="171"/>
    </row>
    <row r="27" spans="2:21">
      <c r="B27" s="154"/>
      <c r="C27" s="171"/>
      <c r="D27" s="171"/>
      <c r="E27" s="171"/>
      <c r="F27" s="171"/>
      <c r="G27" s="177"/>
      <c r="H27" s="177"/>
      <c r="I27" s="177"/>
      <c r="J27" s="171"/>
      <c r="K27" s="171"/>
      <c r="L27" s="177"/>
      <c r="M27" s="177"/>
      <c r="N27" s="171"/>
      <c r="O27" s="171"/>
      <c r="P27" s="171"/>
    </row>
    <row r="28" spans="2:21">
      <c r="B28" s="154"/>
      <c r="C28" s="171"/>
      <c r="D28" s="171"/>
      <c r="E28" s="171"/>
      <c r="F28" s="171"/>
      <c r="G28" s="177"/>
      <c r="H28" s="177"/>
      <c r="I28" s="177"/>
      <c r="J28" s="171"/>
      <c r="K28" s="171"/>
      <c r="L28" s="177"/>
      <c r="M28" s="177"/>
      <c r="N28" s="171"/>
      <c r="O28" s="171"/>
      <c r="P28" s="171"/>
    </row>
    <row r="29" spans="2:21">
      <c r="B29" s="155"/>
      <c r="C29" s="171"/>
      <c r="D29" s="171"/>
      <c r="E29" s="171"/>
      <c r="F29" s="171"/>
      <c r="G29" s="177"/>
      <c r="H29" s="177"/>
      <c r="I29" s="177"/>
      <c r="J29" s="171"/>
      <c r="K29" s="171"/>
      <c r="L29" s="177"/>
      <c r="M29" s="177"/>
      <c r="N29" s="171"/>
      <c r="O29" s="171"/>
      <c r="P29" s="171"/>
    </row>
    <row r="30" spans="2:21">
      <c r="B30" s="155"/>
      <c r="C30" s="171"/>
      <c r="D30" s="171"/>
      <c r="E30" s="171"/>
      <c r="F30" s="171"/>
      <c r="G30" s="177"/>
      <c r="H30" s="177"/>
      <c r="I30" s="177"/>
      <c r="J30" s="171"/>
      <c r="K30" s="171"/>
      <c r="L30" s="177"/>
      <c r="M30" s="177"/>
      <c r="N30" s="171"/>
      <c r="O30" s="171"/>
      <c r="P30" s="171"/>
    </row>
    <row r="31" spans="2:21">
      <c r="G31" s="177"/>
      <c r="H31" s="177"/>
      <c r="I31" s="177"/>
      <c r="J31" s="171"/>
      <c r="L31" s="177"/>
      <c r="M31" s="177"/>
    </row>
    <row r="32" spans="2:21">
      <c r="G32" s="177"/>
      <c r="H32" s="177"/>
      <c r="I32" s="177"/>
      <c r="J32" s="171"/>
      <c r="L32" s="177"/>
      <c r="M32" s="177"/>
    </row>
    <row r="33" spans="7:13">
      <c r="G33" s="177"/>
      <c r="H33" s="177"/>
      <c r="I33" s="177"/>
      <c r="J33" s="171"/>
      <c r="L33" s="177"/>
      <c r="M33" s="177"/>
    </row>
    <row r="34" spans="7:13">
      <c r="G34" s="177"/>
      <c r="H34" s="177"/>
      <c r="I34" s="177"/>
      <c r="J34" s="171"/>
      <c r="L34" s="177"/>
      <c r="M34" s="177"/>
    </row>
    <row r="35" spans="7:13">
      <c r="G35" s="177"/>
      <c r="H35" s="177"/>
      <c r="I35" s="177"/>
      <c r="J35" s="171"/>
      <c r="L35" s="177"/>
      <c r="M35" s="177"/>
    </row>
  </sheetData>
  <mergeCells count="1">
    <mergeCell ref="B1:Q2"/>
  </mergeCells>
  <pageMargins left="0" right="0" top="0.75" bottom="0.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M23" sqref="M23"/>
    </sheetView>
  </sheetViews>
  <sheetFormatPr defaultRowHeight="15"/>
  <cols>
    <col min="1" max="1" width="25.5703125" customWidth="1"/>
    <col min="2" max="11" width="15.28515625" bestFit="1" customWidth="1"/>
  </cols>
  <sheetData>
    <row r="1" spans="1:11">
      <c r="A1" t="s">
        <v>89</v>
      </c>
      <c r="B1" t="s">
        <v>90</v>
      </c>
    </row>
    <row r="2" spans="1:11">
      <c r="A2" t="s">
        <v>91</v>
      </c>
      <c r="B2" t="s">
        <v>92</v>
      </c>
    </row>
    <row r="3" spans="1:11">
      <c r="A3" t="s">
        <v>93</v>
      </c>
      <c r="B3" t="s">
        <v>94</v>
      </c>
    </row>
    <row r="4" spans="1:11">
      <c r="A4" t="s">
        <v>95</v>
      </c>
      <c r="B4" t="s">
        <v>96</v>
      </c>
    </row>
    <row r="5" spans="1:11">
      <c r="A5" t="s">
        <v>97</v>
      </c>
      <c r="B5" t="s">
        <v>98</v>
      </c>
    </row>
    <row r="6" spans="1:11">
      <c r="A6" t="s">
        <v>99</v>
      </c>
    </row>
    <row r="7" spans="1:11">
      <c r="A7" t="s">
        <v>100</v>
      </c>
      <c r="B7" t="s">
        <v>101</v>
      </c>
      <c r="C7" t="s">
        <v>102</v>
      </c>
      <c r="D7" t="s">
        <v>103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</row>
    <row r="8" spans="1:11">
      <c r="A8" t="s">
        <v>111</v>
      </c>
      <c r="B8" s="25">
        <v>10066522.034</v>
      </c>
      <c r="C8" s="25">
        <v>18897182.381999999</v>
      </c>
      <c r="D8" s="25">
        <v>30257082.809999999</v>
      </c>
      <c r="E8" s="25">
        <v>33780595.390000001</v>
      </c>
      <c r="F8" s="25">
        <v>35108504.640000001</v>
      </c>
      <c r="G8" s="25">
        <v>37050471.600000001</v>
      </c>
      <c r="H8" s="25">
        <v>54290974.200000003</v>
      </c>
      <c r="I8" s="25">
        <v>50351139.57</v>
      </c>
      <c r="J8" s="25">
        <v>51510265.369999997</v>
      </c>
      <c r="K8" s="25">
        <v>51222688.409999996</v>
      </c>
    </row>
    <row r="9" spans="1:11">
      <c r="A9" t="s">
        <v>112</v>
      </c>
      <c r="B9" s="25">
        <v>27185729.431000002</v>
      </c>
      <c r="C9" s="25">
        <v>37867767.134999998</v>
      </c>
      <c r="D9" s="25">
        <v>53657886.909999996</v>
      </c>
      <c r="E9" s="25">
        <v>54154727.770000003</v>
      </c>
      <c r="F9" s="25">
        <v>81204979.239999995</v>
      </c>
      <c r="G9" s="25">
        <v>141842650.75</v>
      </c>
      <c r="H9" s="25"/>
      <c r="I9" s="25">
        <v>171392525.53</v>
      </c>
      <c r="J9" s="25">
        <v>197280836.65000001</v>
      </c>
      <c r="K9" s="25">
        <v>199585568.22</v>
      </c>
    </row>
    <row r="10" spans="1:11">
      <c r="A10" t="s">
        <v>113</v>
      </c>
      <c r="B10" s="25">
        <v>196093160.06600001</v>
      </c>
      <c r="C10" s="25">
        <v>209365388.44100001</v>
      </c>
      <c r="D10" s="25">
        <v>255724487.69999999</v>
      </c>
      <c r="E10" s="25">
        <v>298225317.43000001</v>
      </c>
      <c r="F10" s="25">
        <v>301695187.12</v>
      </c>
      <c r="G10" s="25">
        <v>515928129.72000003</v>
      </c>
      <c r="H10" s="25">
        <v>568981841.28999996</v>
      </c>
      <c r="I10" s="25">
        <v>575178052.13999999</v>
      </c>
      <c r="J10" s="25">
        <v>715690806.53999996</v>
      </c>
      <c r="K10" s="25">
        <v>905891918.95000005</v>
      </c>
    </row>
    <row r="11" spans="1:11">
      <c r="A11" t="s">
        <v>114</v>
      </c>
      <c r="B11" s="25">
        <v>52667028.247000001</v>
      </c>
      <c r="C11" s="25">
        <v>71826555.248999998</v>
      </c>
      <c r="D11" s="25">
        <v>115076865.73</v>
      </c>
      <c r="E11" s="25">
        <v>84074264.170000002</v>
      </c>
      <c r="F11" s="25">
        <v>106664963.23</v>
      </c>
      <c r="G11" s="25">
        <v>178237134.71000001</v>
      </c>
      <c r="H11" s="25">
        <v>199412439.33000001</v>
      </c>
      <c r="I11" s="25">
        <v>338835493.56</v>
      </c>
      <c r="J11" s="25">
        <v>456797364.63</v>
      </c>
      <c r="K11" s="25">
        <v>424530078.05000001</v>
      </c>
    </row>
    <row r="12" spans="1:11">
      <c r="A12" t="s">
        <v>115</v>
      </c>
      <c r="B12" s="25">
        <v>114307490.39300001</v>
      </c>
      <c r="C12" s="25">
        <v>129567793.895</v>
      </c>
      <c r="D12" s="25">
        <v>106203367.11</v>
      </c>
      <c r="E12" s="25">
        <v>141532573.19999999</v>
      </c>
      <c r="F12" s="25">
        <v>187934535.31999999</v>
      </c>
      <c r="G12" s="25">
        <v>364557927.91000003</v>
      </c>
      <c r="H12" s="25">
        <v>390957320.68000001</v>
      </c>
      <c r="I12" s="25">
        <v>645537427.15999997</v>
      </c>
      <c r="J12" s="25">
        <v>719714681.50999999</v>
      </c>
      <c r="K12" s="25">
        <v>886755125.07000005</v>
      </c>
    </row>
    <row r="13" spans="1:11">
      <c r="A13" t="s">
        <v>116</v>
      </c>
      <c r="B13" s="25">
        <v>2278110.9939999999</v>
      </c>
      <c r="C13" s="25">
        <v>3905312.9989999998</v>
      </c>
      <c r="D13" s="25">
        <v>4579508.82</v>
      </c>
      <c r="E13" s="25">
        <v>5823547.1399999997</v>
      </c>
      <c r="F13" s="25">
        <v>8484612.8100000005</v>
      </c>
      <c r="G13" s="25">
        <v>14874386.140000001</v>
      </c>
      <c r="H13" s="25">
        <v>22826301.199999999</v>
      </c>
      <c r="I13" s="25">
        <v>25552372.27</v>
      </c>
      <c r="J13" s="25">
        <v>23100870.239999998</v>
      </c>
      <c r="K13" s="25">
        <v>30204747.920000002</v>
      </c>
    </row>
    <row r="14" spans="1:11">
      <c r="A14" t="s">
        <v>117</v>
      </c>
      <c r="B14" s="25">
        <v>69865354.400000006</v>
      </c>
      <c r="C14" s="25">
        <v>91903380.445999995</v>
      </c>
      <c r="D14" s="25">
        <v>137321913.41</v>
      </c>
      <c r="E14" s="25">
        <v>140254186.24000001</v>
      </c>
      <c r="F14" s="25">
        <v>199178562.69</v>
      </c>
      <c r="G14" s="25">
        <v>351853531.01999998</v>
      </c>
      <c r="H14" s="25">
        <v>454140864.14999998</v>
      </c>
      <c r="I14" s="25">
        <v>528390691.77999997</v>
      </c>
      <c r="J14" s="25">
        <v>468224103.35000002</v>
      </c>
      <c r="K14" s="25">
        <v>511415225.33999997</v>
      </c>
    </row>
    <row r="15" spans="1:11">
      <c r="A15" t="s">
        <v>118</v>
      </c>
      <c r="B15" s="25">
        <v>80578161.109999999</v>
      </c>
      <c r="C15" s="25">
        <v>96407658.026999995</v>
      </c>
      <c r="D15" s="25">
        <v>120170496.94</v>
      </c>
      <c r="E15" s="25">
        <v>146611632.99000001</v>
      </c>
      <c r="F15" s="25">
        <v>198639430.18000001</v>
      </c>
      <c r="G15" s="25">
        <v>246657426.96000001</v>
      </c>
      <c r="H15" s="25">
        <v>448765450.32999998</v>
      </c>
      <c r="I15" s="25">
        <v>608489837.58000004</v>
      </c>
      <c r="J15" s="25">
        <v>421869917.23000002</v>
      </c>
      <c r="K15" s="25">
        <v>499622696.81</v>
      </c>
    </row>
    <row r="16" spans="1:11">
      <c r="A16" t="s">
        <v>119</v>
      </c>
      <c r="B16" s="25">
        <v>41138157.148000002</v>
      </c>
      <c r="C16" s="25">
        <v>68063693.724999994</v>
      </c>
      <c r="D16" s="25">
        <v>104588314.67</v>
      </c>
      <c r="E16" s="25">
        <v>48015094.579999998</v>
      </c>
      <c r="F16" s="25">
        <v>81611728.650000006</v>
      </c>
      <c r="G16" s="25">
        <v>130608663.14</v>
      </c>
      <c r="H16" s="25">
        <v>129242362.27</v>
      </c>
      <c r="I16" s="25">
        <v>185395595.56</v>
      </c>
      <c r="J16" s="25">
        <v>220873032.93000001</v>
      </c>
      <c r="K16" s="25">
        <v>235850226.80000001</v>
      </c>
    </row>
    <row r="17" spans="1:11">
      <c r="A17" t="s">
        <v>120</v>
      </c>
      <c r="B17" s="25">
        <v>3241301.9509999999</v>
      </c>
      <c r="C17" s="25">
        <v>5975333.3689999999</v>
      </c>
      <c r="D17" s="25">
        <v>5470784.6600000001</v>
      </c>
      <c r="E17" s="25">
        <v>17456362.34</v>
      </c>
      <c r="F17" s="25">
        <v>24487301.030000001</v>
      </c>
      <c r="G17" s="25">
        <v>39856154.530000001</v>
      </c>
      <c r="H17" s="25">
        <v>38105327.299999997</v>
      </c>
      <c r="I17" s="25">
        <v>36270587.869999997</v>
      </c>
      <c r="J17" s="25">
        <v>49647680.32</v>
      </c>
      <c r="K17" s="25">
        <v>61985189.549999997</v>
      </c>
    </row>
    <row r="18" spans="1:11">
      <c r="A18" t="s">
        <v>121</v>
      </c>
      <c r="B18" s="25">
        <v>92643850.927000001</v>
      </c>
      <c r="C18" s="25">
        <v>121330277.207</v>
      </c>
      <c r="D18" s="25">
        <v>128495895.44</v>
      </c>
      <c r="E18" s="25">
        <v>182547179.08000001</v>
      </c>
      <c r="F18" s="25">
        <v>287652402.33999997</v>
      </c>
      <c r="G18" s="25">
        <v>320454062.66000003</v>
      </c>
      <c r="H18" s="25">
        <v>286219479.67000002</v>
      </c>
      <c r="I18" s="25">
        <v>422435434.69999999</v>
      </c>
      <c r="J18" s="25">
        <v>595600097.30999994</v>
      </c>
      <c r="K18" s="25">
        <v>373558048.69</v>
      </c>
    </row>
    <row r="19" spans="1:1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t="s">
        <v>111</v>
      </c>
      <c r="B21" s="25">
        <f>B8/B8-1</f>
        <v>0</v>
      </c>
      <c r="C21" s="25">
        <f t="shared" ref="C21:K21" si="0">C8/B8-1</f>
        <v>0.87723051895919579</v>
      </c>
      <c r="D21" s="25">
        <f t="shared" si="0"/>
        <v>0.60114255122078752</v>
      </c>
      <c r="E21" s="25">
        <f t="shared" si="0"/>
        <v>0.11645248823642307</v>
      </c>
      <c r="F21" s="25">
        <f t="shared" si="0"/>
        <v>3.9309823721848769E-2</v>
      </c>
      <c r="G21" s="25">
        <f t="shared" si="0"/>
        <v>5.5313291748332327E-2</v>
      </c>
      <c r="H21" s="25">
        <f t="shared" si="0"/>
        <v>0.46532478145298417</v>
      </c>
      <c r="I21" s="25">
        <f t="shared" si="0"/>
        <v>-7.2568869652001933E-2</v>
      </c>
      <c r="J21" s="25">
        <f t="shared" si="0"/>
        <v>2.3020845404869927E-2</v>
      </c>
      <c r="K21" s="25">
        <f t="shared" si="0"/>
        <v>-5.5829058137115695E-3</v>
      </c>
    </row>
    <row r="22" spans="1:11">
      <c r="A22" t="s">
        <v>112</v>
      </c>
      <c r="B22" s="25">
        <f>B9/B9-1</f>
        <v>0</v>
      </c>
      <c r="C22" s="25">
        <f t="shared" ref="C22:K22" si="1">C9/B9-1</f>
        <v>0.39292812543845979</v>
      </c>
      <c r="D22" s="25">
        <f t="shared" si="1"/>
        <v>0.41698048154536371</v>
      </c>
      <c r="E22" s="25">
        <f t="shared" si="1"/>
        <v>9.2594190455794756E-3</v>
      </c>
      <c r="F22" s="25">
        <f t="shared" si="1"/>
        <v>0.4994993527598337</v>
      </c>
      <c r="G22" s="25">
        <f t="shared" si="1"/>
        <v>0.7467235639675045</v>
      </c>
      <c r="H22" s="25">
        <f t="shared" si="1"/>
        <v>-1</v>
      </c>
      <c r="I22" s="25" t="e">
        <f t="shared" si="1"/>
        <v>#DIV/0!</v>
      </c>
      <c r="J22" s="25">
        <f t="shared" si="1"/>
        <v>0.15104690849233449</v>
      </c>
      <c r="K22" s="25">
        <f t="shared" si="1"/>
        <v>1.1682490854846073E-2</v>
      </c>
    </row>
    <row r="23" spans="1:11">
      <c r="A23" t="s">
        <v>113</v>
      </c>
      <c r="B23" s="25">
        <f t="shared" ref="B23:B31" si="2">B10/B10-1</f>
        <v>0</v>
      </c>
      <c r="C23" s="25">
        <f t="shared" ref="C23:K31" si="3">C10/B10-1</f>
        <v>6.7683280592412798E-2</v>
      </c>
      <c r="D23" s="25">
        <f t="shared" si="3"/>
        <v>0.22142675828227532</v>
      </c>
      <c r="E23" s="25">
        <f t="shared" si="3"/>
        <v>0.16619773144236127</v>
      </c>
      <c r="F23" s="25">
        <f t="shared" si="3"/>
        <v>1.1635060765135874E-2</v>
      </c>
      <c r="G23" s="25">
        <f t="shared" si="3"/>
        <v>0.71009731592035097</v>
      </c>
      <c r="H23" s="25">
        <f t="shared" si="3"/>
        <v>0.10283159322751567</v>
      </c>
      <c r="I23" s="25">
        <f t="shared" si="3"/>
        <v>1.0889997536567941E-2</v>
      </c>
      <c r="J23" s="25">
        <f t="shared" si="3"/>
        <v>0.24429436046318198</v>
      </c>
      <c r="K23" s="25">
        <f t="shared" si="3"/>
        <v>0.26575877553817606</v>
      </c>
    </row>
    <row r="24" spans="1:11">
      <c r="A24" t="s">
        <v>114</v>
      </c>
      <c r="B24" s="25">
        <f t="shared" si="2"/>
        <v>0</v>
      </c>
      <c r="C24" s="25">
        <f t="shared" si="3"/>
        <v>0.36378598982545318</v>
      </c>
      <c r="D24" s="25">
        <f t="shared" si="3"/>
        <v>0.60214930718958781</v>
      </c>
      <c r="E24" s="25">
        <f t="shared" si="3"/>
        <v>-0.2694077681324768</v>
      </c>
      <c r="F24" s="25">
        <f t="shared" si="3"/>
        <v>0.26869933722311412</v>
      </c>
      <c r="G24" s="25">
        <f t="shared" si="3"/>
        <v>0.67099982330345953</v>
      </c>
      <c r="H24" s="25">
        <f t="shared" si="3"/>
        <v>0.11880411259108947</v>
      </c>
      <c r="I24" s="25">
        <f t="shared" si="3"/>
        <v>0.69916929304131381</v>
      </c>
      <c r="J24" s="25">
        <f t="shared" si="3"/>
        <v>0.34813906250087601</v>
      </c>
      <c r="K24" s="25">
        <f t="shared" si="3"/>
        <v>-7.0638075169579984E-2</v>
      </c>
    </row>
    <row r="25" spans="1:11">
      <c r="A25" t="s">
        <v>115</v>
      </c>
      <c r="B25" s="25">
        <f t="shared" si="2"/>
        <v>0</v>
      </c>
      <c r="C25" s="25">
        <f t="shared" si="3"/>
        <v>0.13350221800455619</v>
      </c>
      <c r="D25" s="25">
        <f t="shared" si="3"/>
        <v>-0.1803258825563876</v>
      </c>
      <c r="E25" s="25">
        <f t="shared" si="3"/>
        <v>0.33265617702504491</v>
      </c>
      <c r="F25" s="25">
        <f t="shared" si="3"/>
        <v>0.32785358925418029</v>
      </c>
      <c r="G25" s="25">
        <f t="shared" si="3"/>
        <v>0.93981338921694069</v>
      </c>
      <c r="H25" s="25">
        <f t="shared" si="3"/>
        <v>7.2414809139790037E-2</v>
      </c>
      <c r="I25" s="25">
        <f t="shared" si="3"/>
        <v>0.65117109467909073</v>
      </c>
      <c r="J25" s="25">
        <f t="shared" si="3"/>
        <v>0.11490775163314404</v>
      </c>
      <c r="K25" s="25">
        <f t="shared" si="3"/>
        <v>0.23209258870409633</v>
      </c>
    </row>
    <row r="26" spans="1:11">
      <c r="A26" t="s">
        <v>116</v>
      </c>
      <c r="B26" s="25">
        <f t="shared" si="2"/>
        <v>0</v>
      </c>
      <c r="C26" s="25">
        <f t="shared" si="3"/>
        <v>0.71427687644968185</v>
      </c>
      <c r="D26" s="25">
        <f t="shared" si="3"/>
        <v>0.17263554065260234</v>
      </c>
      <c r="E26" s="25">
        <f t="shared" si="3"/>
        <v>0.27165322066133712</v>
      </c>
      <c r="F26" s="25">
        <f t="shared" si="3"/>
        <v>0.4569492795416783</v>
      </c>
      <c r="G26" s="25">
        <f t="shared" si="3"/>
        <v>0.75310134629466963</v>
      </c>
      <c r="H26" s="25">
        <f t="shared" si="3"/>
        <v>0.53460458705020542</v>
      </c>
      <c r="I26" s="25">
        <f t="shared" si="3"/>
        <v>0.11942675451947515</v>
      </c>
      <c r="J26" s="25">
        <f t="shared" si="3"/>
        <v>-9.5940290948179796E-2</v>
      </c>
      <c r="K26" s="25">
        <f t="shared" si="3"/>
        <v>0.30751558734351847</v>
      </c>
    </row>
    <row r="27" spans="1:11">
      <c r="A27" t="s">
        <v>117</v>
      </c>
      <c r="B27" s="25">
        <f t="shared" si="2"/>
        <v>0</v>
      </c>
      <c r="C27" s="25">
        <f t="shared" si="3"/>
        <v>0.3154356867615058</v>
      </c>
      <c r="D27" s="25">
        <f t="shared" si="3"/>
        <v>0.49419871982496599</v>
      </c>
      <c r="E27" s="25">
        <f t="shared" si="3"/>
        <v>2.1353276816389544E-2</v>
      </c>
      <c r="F27" s="25">
        <f t="shared" si="3"/>
        <v>0.42012561642309798</v>
      </c>
      <c r="G27" s="25">
        <f t="shared" si="3"/>
        <v>0.766523094996032</v>
      </c>
      <c r="H27" s="25">
        <f t="shared" si="3"/>
        <v>0.29070998046680341</v>
      </c>
      <c r="I27" s="25">
        <f t="shared" si="3"/>
        <v>0.16349514763215778</v>
      </c>
      <c r="J27" s="25">
        <f t="shared" si="3"/>
        <v>-0.11386761607649742</v>
      </c>
      <c r="K27" s="25">
        <f t="shared" si="3"/>
        <v>9.224455059229264E-2</v>
      </c>
    </row>
    <row r="28" spans="1:11">
      <c r="A28" t="s">
        <v>118</v>
      </c>
      <c r="B28" s="25">
        <f t="shared" si="2"/>
        <v>0</v>
      </c>
      <c r="C28" s="25">
        <f t="shared" si="3"/>
        <v>0.19644897201601075</v>
      </c>
      <c r="D28" s="25">
        <f t="shared" si="3"/>
        <v>0.24648289772110177</v>
      </c>
      <c r="E28" s="25">
        <f t="shared" si="3"/>
        <v>0.22003017981361794</v>
      </c>
      <c r="F28" s="25">
        <f t="shared" si="3"/>
        <v>0.3548681378751759</v>
      </c>
      <c r="G28" s="25">
        <f t="shared" si="3"/>
        <v>0.24173446700127865</v>
      </c>
      <c r="H28" s="25">
        <f t="shared" si="3"/>
        <v>0.81938754434009176</v>
      </c>
      <c r="I28" s="25">
        <f t="shared" si="3"/>
        <v>0.35591952796844462</v>
      </c>
      <c r="J28" s="25">
        <f t="shared" si="3"/>
        <v>-0.3066935695955062</v>
      </c>
      <c r="K28" s="25">
        <f t="shared" si="3"/>
        <v>0.18430510544701817</v>
      </c>
    </row>
    <row r="29" spans="1:11">
      <c r="A29" t="s">
        <v>119</v>
      </c>
      <c r="B29" s="25">
        <f t="shared" si="2"/>
        <v>0</v>
      </c>
      <c r="C29" s="25">
        <f t="shared" si="3"/>
        <v>0.65451489428979004</v>
      </c>
      <c r="D29" s="25">
        <f t="shared" si="3"/>
        <v>0.53662413756990102</v>
      </c>
      <c r="E29" s="25">
        <f t="shared" si="3"/>
        <v>-0.54091339236607283</v>
      </c>
      <c r="F29" s="25">
        <f t="shared" si="3"/>
        <v>0.69970983841390177</v>
      </c>
      <c r="G29" s="25">
        <f t="shared" si="3"/>
        <v>0.60036633582567789</v>
      </c>
      <c r="H29" s="25">
        <f t="shared" si="3"/>
        <v>-1.046102790697323E-2</v>
      </c>
      <c r="I29" s="25">
        <f t="shared" si="3"/>
        <v>0.43448009076691418</v>
      </c>
      <c r="J29" s="25">
        <f t="shared" si="3"/>
        <v>0.19136073466490933</v>
      </c>
      <c r="K29" s="25">
        <f t="shared" si="3"/>
        <v>6.7809065105501665E-2</v>
      </c>
    </row>
    <row r="30" spans="1:11">
      <c r="A30" t="s">
        <v>120</v>
      </c>
      <c r="B30" s="25">
        <f t="shared" si="2"/>
        <v>0</v>
      </c>
      <c r="C30" s="25">
        <f t="shared" si="3"/>
        <v>0.84349790896726007</v>
      </c>
      <c r="D30" s="25">
        <f t="shared" si="3"/>
        <v>-8.4438587412979493E-2</v>
      </c>
      <c r="E30" s="25">
        <f t="shared" si="3"/>
        <v>2.1908333858638844</v>
      </c>
      <c r="F30" s="25">
        <f t="shared" si="3"/>
        <v>0.40277227025066442</v>
      </c>
      <c r="G30" s="25">
        <f t="shared" si="3"/>
        <v>0.62762545701428007</v>
      </c>
      <c r="H30" s="25">
        <f t="shared" si="3"/>
        <v>-4.3928654197738615E-2</v>
      </c>
      <c r="I30" s="25">
        <f t="shared" si="3"/>
        <v>-4.8149158136216785E-2</v>
      </c>
      <c r="J30" s="25">
        <f t="shared" si="3"/>
        <v>0.36881377544653526</v>
      </c>
      <c r="K30" s="25">
        <f t="shared" si="3"/>
        <v>0.24850122202043701</v>
      </c>
    </row>
    <row r="31" spans="1:11">
      <c r="A31" t="s">
        <v>121</v>
      </c>
      <c r="B31" s="25">
        <f t="shared" si="2"/>
        <v>0</v>
      </c>
      <c r="C31" s="25">
        <f t="shared" si="3"/>
        <v>0.30964198911165575</v>
      </c>
      <c r="D31" s="25">
        <f t="shared" si="3"/>
        <v>5.9058780693089785E-2</v>
      </c>
      <c r="E31" s="25">
        <f t="shared" si="3"/>
        <v>0.42064599382661827</v>
      </c>
      <c r="F31" s="25">
        <f t="shared" si="3"/>
        <v>0.57577018604017072</v>
      </c>
      <c r="G31" s="25">
        <f t="shared" si="3"/>
        <v>0.11403228359354722</v>
      </c>
      <c r="H31" s="25">
        <f t="shared" si="3"/>
        <v>-0.10683148375722951</v>
      </c>
      <c r="I31" s="25">
        <f t="shared" si="3"/>
        <v>0.47591434093532592</v>
      </c>
      <c r="J31" s="25">
        <f t="shared" si="3"/>
        <v>0.40991983244250307</v>
      </c>
      <c r="K31" s="25">
        <f t="shared" si="3"/>
        <v>-0.3728039159544172</v>
      </c>
    </row>
    <row r="35" spans="1:11">
      <c r="A35" t="s">
        <v>89</v>
      </c>
      <c r="B35" t="s">
        <v>90</v>
      </c>
    </row>
    <row r="36" spans="1:11">
      <c r="A36" t="s">
        <v>91</v>
      </c>
      <c r="B36" t="s">
        <v>92</v>
      </c>
    </row>
    <row r="37" spans="1:11">
      <c r="A37" t="s">
        <v>93</v>
      </c>
      <c r="B37" t="s">
        <v>94</v>
      </c>
    </row>
    <row r="38" spans="1:11">
      <c r="A38" t="s">
        <v>95</v>
      </c>
      <c r="B38" t="s">
        <v>96</v>
      </c>
    </row>
    <row r="39" spans="1:11">
      <c r="A39" t="s">
        <v>97</v>
      </c>
      <c r="B39" t="s">
        <v>122</v>
      </c>
    </row>
    <row r="40" spans="1:11">
      <c r="A40" t="s">
        <v>99</v>
      </c>
    </row>
    <row r="41" spans="1:11">
      <c r="A41" t="s">
        <v>100</v>
      </c>
      <c r="B41" t="s">
        <v>101</v>
      </c>
      <c r="C41" t="s">
        <v>102</v>
      </c>
      <c r="D41" t="s">
        <v>103</v>
      </c>
      <c r="E41" t="s">
        <v>104</v>
      </c>
      <c r="F41" t="s">
        <v>105</v>
      </c>
      <c r="G41" t="s">
        <v>106</v>
      </c>
      <c r="H41" t="s">
        <v>107</v>
      </c>
      <c r="I41" t="s">
        <v>108</v>
      </c>
      <c r="J41" t="s">
        <v>109</v>
      </c>
      <c r="K41" t="s">
        <v>110</v>
      </c>
    </row>
    <row r="42" spans="1:11">
      <c r="A42" t="s">
        <v>111</v>
      </c>
      <c r="B42" s="25">
        <v>15695203</v>
      </c>
      <c r="C42" s="25">
        <v>18349916</v>
      </c>
      <c r="D42" s="25">
        <v>24038768</v>
      </c>
      <c r="E42" s="25">
        <v>19097692.16</v>
      </c>
      <c r="F42" s="25">
        <v>19245978.32</v>
      </c>
      <c r="G42" s="25">
        <v>23888409.129999999</v>
      </c>
      <c r="H42" s="25">
        <v>28618941.030000001</v>
      </c>
      <c r="I42" s="25">
        <v>24872161.989999998</v>
      </c>
      <c r="J42" s="25">
        <v>18760790.010000002</v>
      </c>
      <c r="K42" s="25">
        <v>13957508.029999999</v>
      </c>
    </row>
    <row r="43" spans="1:11">
      <c r="A43" t="s">
        <v>112</v>
      </c>
      <c r="B43" s="25">
        <v>33609096</v>
      </c>
      <c r="C43" s="25">
        <v>44549306</v>
      </c>
      <c r="D43" s="25">
        <v>53610454</v>
      </c>
      <c r="E43" s="25">
        <v>36495644.57</v>
      </c>
      <c r="F43" s="25">
        <v>51059665.240000002</v>
      </c>
      <c r="G43" s="25">
        <v>77122748.879999995</v>
      </c>
      <c r="H43" s="25">
        <v>89341044.879999995</v>
      </c>
      <c r="I43" s="25">
        <v>69044201.890000001</v>
      </c>
      <c r="J43" s="25">
        <v>54856099.82</v>
      </c>
      <c r="K43" s="25">
        <v>101071720.22</v>
      </c>
    </row>
    <row r="44" spans="1:11">
      <c r="A44" t="s">
        <v>113</v>
      </c>
      <c r="B44" s="25">
        <v>157124365</v>
      </c>
      <c r="C44" s="25">
        <v>162616673</v>
      </c>
      <c r="D44" s="25">
        <v>166753387</v>
      </c>
      <c r="E44" s="25">
        <v>157050388.5</v>
      </c>
      <c r="F44" s="25">
        <v>170175364.18000001</v>
      </c>
      <c r="G44" s="25">
        <v>231522895.59</v>
      </c>
      <c r="H44" s="25">
        <v>207941684.86000001</v>
      </c>
      <c r="I44" s="25">
        <v>192201495.55000001</v>
      </c>
      <c r="J44" s="25">
        <v>176022666.21000001</v>
      </c>
      <c r="K44" s="25">
        <v>195802881.96000001</v>
      </c>
    </row>
    <row r="45" spans="1:11">
      <c r="A45" t="s">
        <v>114</v>
      </c>
      <c r="B45" s="25">
        <v>89300382</v>
      </c>
      <c r="C45" s="25">
        <v>103367131</v>
      </c>
      <c r="D45" s="25">
        <v>95555428</v>
      </c>
      <c r="E45" s="25">
        <v>82860850.989999995</v>
      </c>
      <c r="F45" s="25">
        <v>94374720.650000006</v>
      </c>
      <c r="G45" s="25">
        <v>96628243.840000004</v>
      </c>
      <c r="H45" s="25">
        <v>95752699.459999993</v>
      </c>
      <c r="I45" s="25">
        <v>152009033.37</v>
      </c>
      <c r="J45" s="25">
        <v>184493572.34</v>
      </c>
      <c r="K45" s="25">
        <v>143939539.41999999</v>
      </c>
    </row>
    <row r="46" spans="1:11">
      <c r="A46" t="s">
        <v>115</v>
      </c>
      <c r="B46" s="25">
        <v>319576978</v>
      </c>
      <c r="C46" s="25">
        <v>335576737</v>
      </c>
      <c r="D46" s="25">
        <v>259431996</v>
      </c>
      <c r="E46" s="25">
        <v>228120998.44</v>
      </c>
      <c r="F46" s="25">
        <v>198943445.56</v>
      </c>
      <c r="G46" s="25">
        <v>293469688.87</v>
      </c>
      <c r="H46" s="25">
        <v>216551265.22999999</v>
      </c>
      <c r="I46" s="25">
        <v>316736006.49000001</v>
      </c>
      <c r="J46" s="25">
        <v>248226947.94999999</v>
      </c>
      <c r="K46" s="25">
        <v>260803201.61000001</v>
      </c>
    </row>
    <row r="47" spans="1:11">
      <c r="A47" t="s">
        <v>116</v>
      </c>
      <c r="B47" s="25">
        <v>7672270</v>
      </c>
      <c r="C47" s="25">
        <v>5612037</v>
      </c>
      <c r="D47" s="25">
        <v>5052246</v>
      </c>
      <c r="E47" s="25">
        <v>4803942.55</v>
      </c>
      <c r="F47" s="25">
        <v>6318825.21</v>
      </c>
      <c r="G47" s="25">
        <v>13357447.6</v>
      </c>
      <c r="H47" s="25">
        <v>13293887.949999999</v>
      </c>
      <c r="I47" s="25">
        <v>15771357.98</v>
      </c>
      <c r="J47" s="25">
        <v>9941509.5800000001</v>
      </c>
      <c r="K47" s="25">
        <v>17423913.870000001</v>
      </c>
    </row>
    <row r="48" spans="1:11">
      <c r="A48" t="s">
        <v>117</v>
      </c>
      <c r="B48" s="25">
        <v>110663403</v>
      </c>
      <c r="C48" s="25">
        <v>120163513</v>
      </c>
      <c r="D48" s="25">
        <v>118699285</v>
      </c>
      <c r="E48" s="25">
        <v>108106195.48999999</v>
      </c>
      <c r="F48" s="25">
        <v>143697022.78999999</v>
      </c>
      <c r="G48" s="25">
        <v>201791878.11000001</v>
      </c>
      <c r="H48" s="25">
        <v>206222313.06999999</v>
      </c>
      <c r="I48" s="25">
        <v>226171896.93000001</v>
      </c>
      <c r="J48" s="25">
        <v>147452573.69999999</v>
      </c>
      <c r="K48" s="25">
        <v>168832567.83000001</v>
      </c>
    </row>
    <row r="49" spans="1:11">
      <c r="A49" t="s">
        <v>118</v>
      </c>
      <c r="B49" s="25">
        <v>15776965</v>
      </c>
      <c r="C49" s="25">
        <v>15640579</v>
      </c>
      <c r="D49" s="25">
        <v>15141013</v>
      </c>
      <c r="E49" s="25">
        <v>14421325.810000001</v>
      </c>
      <c r="F49" s="25">
        <v>15477692.890000001</v>
      </c>
      <c r="G49" s="25">
        <v>24409516.719999999</v>
      </c>
      <c r="H49" s="25">
        <v>26221031.77</v>
      </c>
      <c r="I49" s="25">
        <v>19771909.66</v>
      </c>
      <c r="J49" s="25">
        <v>18542998.460000001</v>
      </c>
      <c r="K49" s="25">
        <v>19427790.350000001</v>
      </c>
    </row>
    <row r="50" spans="1:11">
      <c r="A50" t="s">
        <v>119</v>
      </c>
      <c r="B50" s="25">
        <v>25423896</v>
      </c>
      <c r="C50" s="25">
        <v>30960202</v>
      </c>
      <c r="D50" s="25">
        <v>38093014</v>
      </c>
      <c r="E50" s="25">
        <v>19001537.850000001</v>
      </c>
      <c r="F50" s="25">
        <v>27827775.25</v>
      </c>
      <c r="G50" s="25">
        <v>37218474.840000004</v>
      </c>
      <c r="H50" s="25">
        <v>31022169.010000002</v>
      </c>
      <c r="I50" s="25">
        <v>32445365.300000001</v>
      </c>
      <c r="J50" s="25">
        <v>25824839.989999998</v>
      </c>
      <c r="K50" s="25">
        <v>30792461.629999999</v>
      </c>
    </row>
    <row r="51" spans="1:11">
      <c r="A51" t="s">
        <v>120</v>
      </c>
      <c r="B51" s="25">
        <v>28433824</v>
      </c>
      <c r="C51" s="25">
        <v>24911229</v>
      </c>
      <c r="D51" s="25">
        <v>17040875</v>
      </c>
      <c r="E51" s="25">
        <v>47900068.289999999</v>
      </c>
      <c r="F51" s="25">
        <v>68078498.439999998</v>
      </c>
      <c r="G51" s="25">
        <v>116036061.23999999</v>
      </c>
      <c r="H51" s="25">
        <v>107965989.77</v>
      </c>
      <c r="I51" s="25">
        <v>87002171.370000005</v>
      </c>
      <c r="J51" s="25">
        <v>77437114.099999994</v>
      </c>
      <c r="K51" s="25">
        <v>85412505.870000005</v>
      </c>
    </row>
    <row r="52" spans="1:11">
      <c r="A52" t="s">
        <v>121</v>
      </c>
      <c r="B52" s="25">
        <v>293258639</v>
      </c>
      <c r="C52" s="25">
        <v>337265243</v>
      </c>
      <c r="D52" s="25">
        <v>306179192</v>
      </c>
      <c r="E52" s="25">
        <v>350588630.02999997</v>
      </c>
      <c r="F52" s="25">
        <v>381545923.99000001</v>
      </c>
      <c r="G52" s="25">
        <v>310004263.29000002</v>
      </c>
      <c r="H52" s="25">
        <v>219256171.56999999</v>
      </c>
      <c r="I52" s="25">
        <v>341225323.16000003</v>
      </c>
      <c r="J52" s="25">
        <v>390992381.73000002</v>
      </c>
      <c r="K52" s="25">
        <v>223575549.56999999</v>
      </c>
    </row>
    <row r="56" spans="1:11">
      <c r="A56" t="s">
        <v>111</v>
      </c>
      <c r="B56">
        <f>B42/B42-1</f>
        <v>0</v>
      </c>
      <c r="C56" s="26">
        <f>C42/B42-1</f>
        <v>0.16914167978585559</v>
      </c>
      <c r="D56" s="26">
        <f>D42/C42-1</f>
        <v>0.31002060172918511</v>
      </c>
      <c r="E56" s="26">
        <f>E42/D42-1</f>
        <v>-0.20554613447744075</v>
      </c>
      <c r="F56" s="26">
        <f t="shared" ref="F56:K66" si="4">F42/E42-1</f>
        <v>7.7646114911509301E-3</v>
      </c>
      <c r="G56" s="26">
        <f t="shared" si="4"/>
        <v>0.24121563127688272</v>
      </c>
      <c r="H56" s="26">
        <f t="shared" si="4"/>
        <v>0.19802624252860834</v>
      </c>
      <c r="I56" s="26">
        <f t="shared" si="4"/>
        <v>-0.13091955555142365</v>
      </c>
      <c r="J56" s="26">
        <f>J42/I42-1</f>
        <v>-0.24571132909383231</v>
      </c>
      <c r="K56" s="26">
        <f>K42/J42-1</f>
        <v>-0.2560277033877425</v>
      </c>
    </row>
    <row r="57" spans="1:11">
      <c r="A57" t="s">
        <v>112</v>
      </c>
      <c r="B57">
        <f t="shared" ref="B57:B66" si="5">B43/B43-1</f>
        <v>0</v>
      </c>
      <c r="C57" s="26">
        <f t="shared" ref="C57:E66" si="6">C43/B43-1</f>
        <v>0.3255133669766066</v>
      </c>
      <c r="D57" s="26">
        <f t="shared" si="6"/>
        <v>0.20339594066852573</v>
      </c>
      <c r="E57" s="26">
        <f t="shared" si="6"/>
        <v>-0.31924388161308981</v>
      </c>
      <c r="F57" s="26">
        <f t="shared" si="4"/>
        <v>0.39906188372877405</v>
      </c>
      <c r="G57" s="26">
        <f t="shared" si="4"/>
        <v>0.51044368421715092</v>
      </c>
      <c r="H57" s="26">
        <f t="shared" si="4"/>
        <v>0.15842661442230477</v>
      </c>
      <c r="I57" s="26">
        <f t="shared" si="4"/>
        <v>-0.22718385504962535</v>
      </c>
      <c r="J57" s="26">
        <f>J43/I43-1</f>
        <v>-0.20549302738851605</v>
      </c>
      <c r="K57" s="26">
        <f t="shared" si="4"/>
        <v>0.84248826569238222</v>
      </c>
    </row>
    <row r="58" spans="1:11">
      <c r="A58" t="s">
        <v>113</v>
      </c>
      <c r="B58">
        <f t="shared" si="5"/>
        <v>0</v>
      </c>
      <c r="C58" s="26">
        <f t="shared" si="6"/>
        <v>3.4955164337497902E-2</v>
      </c>
      <c r="D58" s="26">
        <f t="shared" si="6"/>
        <v>2.5438437053745488E-2</v>
      </c>
      <c r="E58" s="26">
        <f t="shared" si="6"/>
        <v>-5.8187714651936839E-2</v>
      </c>
      <c r="F58" s="26">
        <f t="shared" si="4"/>
        <v>8.357174920328192E-2</v>
      </c>
      <c r="G58" s="26">
        <f t="shared" si="4"/>
        <v>0.36049596077320989</v>
      </c>
      <c r="H58" s="26">
        <f t="shared" si="4"/>
        <v>-0.10185260801056828</v>
      </c>
      <c r="I58" s="26">
        <f t="shared" si="4"/>
        <v>-7.5695209070741787E-2</v>
      </c>
      <c r="J58" s="26">
        <f t="shared" si="4"/>
        <v>-8.4176396722111746E-2</v>
      </c>
      <c r="K58" s="26">
        <f t="shared" si="4"/>
        <v>0.11237311748477685</v>
      </c>
    </row>
    <row r="59" spans="1:11">
      <c r="A59" t="s">
        <v>114</v>
      </c>
      <c r="B59">
        <f t="shared" si="5"/>
        <v>0</v>
      </c>
      <c r="C59" s="26">
        <f t="shared" si="6"/>
        <v>0.15752171138528825</v>
      </c>
      <c r="D59" s="26">
        <f t="shared" si="6"/>
        <v>-7.5572408022043347E-2</v>
      </c>
      <c r="E59" s="26">
        <f t="shared" si="6"/>
        <v>-0.1328504018630946</v>
      </c>
      <c r="F59" s="26">
        <f t="shared" si="4"/>
        <v>0.13895427723026343</v>
      </c>
      <c r="G59" s="26">
        <f t="shared" si="4"/>
        <v>2.3878462097466358E-2</v>
      </c>
      <c r="H59" s="26">
        <f t="shared" si="4"/>
        <v>-9.0609571819370016E-3</v>
      </c>
      <c r="I59" s="26">
        <f t="shared" si="4"/>
        <v>0.5875169496761885</v>
      </c>
      <c r="J59" s="26">
        <f t="shared" si="4"/>
        <v>0.21370137188446225</v>
      </c>
      <c r="K59" s="26">
        <f t="shared" si="4"/>
        <v>-0.2198127143706865</v>
      </c>
    </row>
    <row r="60" spans="1:11">
      <c r="A60" t="s">
        <v>115</v>
      </c>
      <c r="B60">
        <f t="shared" si="5"/>
        <v>0</v>
      </c>
      <c r="C60" s="26">
        <f t="shared" si="6"/>
        <v>5.0065430558017265E-2</v>
      </c>
      <c r="D60" s="26">
        <f t="shared" si="6"/>
        <v>-0.22690709040418378</v>
      </c>
      <c r="E60" s="26">
        <f t="shared" si="6"/>
        <v>-0.12069057804265593</v>
      </c>
      <c r="F60" s="26">
        <f t="shared" si="4"/>
        <v>-0.12790384523796583</v>
      </c>
      <c r="G60" s="26">
        <f t="shared" si="4"/>
        <v>0.47514127969343689</v>
      </c>
      <c r="H60" s="26">
        <f>H46/G46-1</f>
        <v>-0.26210006197291813</v>
      </c>
      <c r="I60" s="26">
        <f t="shared" si="4"/>
        <v>0.46263752443835138</v>
      </c>
      <c r="J60" s="26">
        <f>J46/I46-1</f>
        <v>-0.21629703329028682</v>
      </c>
      <c r="K60" s="26">
        <f t="shared" si="4"/>
        <v>5.0664336663935661E-2</v>
      </c>
    </row>
    <row r="61" spans="1:11">
      <c r="A61" t="s">
        <v>116</v>
      </c>
      <c r="B61">
        <f t="shared" si="5"/>
        <v>0</v>
      </c>
      <c r="C61" s="26">
        <f t="shared" si="6"/>
        <v>-0.26852978323234189</v>
      </c>
      <c r="D61" s="26">
        <f t="shared" si="6"/>
        <v>-9.974827322057922E-2</v>
      </c>
      <c r="E61" s="26">
        <f t="shared" si="6"/>
        <v>-4.914714168708334E-2</v>
      </c>
      <c r="F61" s="26">
        <f t="shared" si="4"/>
        <v>0.31534154379094326</v>
      </c>
      <c r="G61" s="26">
        <f t="shared" si="4"/>
        <v>1.1139131335459109</v>
      </c>
      <c r="H61" s="26">
        <f t="shared" si="4"/>
        <v>-4.7583679085516639E-3</v>
      </c>
      <c r="I61" s="26">
        <f t="shared" si="4"/>
        <v>0.18636158506210387</v>
      </c>
      <c r="J61" s="26">
        <f t="shared" si="4"/>
        <v>-0.36964783929151546</v>
      </c>
      <c r="K61" s="26">
        <f t="shared" si="4"/>
        <v>0.75264266757363019</v>
      </c>
    </row>
    <row r="62" spans="1:11">
      <c r="A62" t="s">
        <v>117</v>
      </c>
      <c r="B62">
        <f t="shared" si="5"/>
        <v>0</v>
      </c>
      <c r="C62" s="26">
        <f t="shared" si="6"/>
        <v>8.584689917768018E-2</v>
      </c>
      <c r="D62" s="26">
        <f t="shared" si="6"/>
        <v>-1.2185296213834906E-2</v>
      </c>
      <c r="E62" s="26">
        <f t="shared" si="6"/>
        <v>-8.9243077664705406E-2</v>
      </c>
      <c r="F62" s="26">
        <f t="shared" si="4"/>
        <v>0.32922097700952024</v>
      </c>
      <c r="G62" s="26">
        <f t="shared" si="4"/>
        <v>0.40428711877281076</v>
      </c>
      <c r="H62" s="26">
        <f t="shared" si="4"/>
        <v>2.1955467194694878E-2</v>
      </c>
      <c r="I62" s="26">
        <f t="shared" si="4"/>
        <v>9.6738241187452667E-2</v>
      </c>
      <c r="J62" s="26">
        <f t="shared" si="4"/>
        <v>-0.34805085998090901</v>
      </c>
      <c r="K62" s="26">
        <f t="shared" si="4"/>
        <v>0.14499573383845266</v>
      </c>
    </row>
    <row r="63" spans="1:11" ht="16.5" customHeight="1">
      <c r="A63" t="s">
        <v>118</v>
      </c>
      <c r="B63">
        <f t="shared" si="5"/>
        <v>0</v>
      </c>
      <c r="C63" s="26">
        <f t="shared" si="6"/>
        <v>-8.6446284187103872E-3</v>
      </c>
      <c r="D63" s="26">
        <f t="shared" si="6"/>
        <v>-3.1940377654817054E-2</v>
      </c>
      <c r="E63" s="26">
        <f t="shared" si="6"/>
        <v>-4.7532301174300517E-2</v>
      </c>
      <c r="F63" s="26">
        <f t="shared" si="4"/>
        <v>7.3250344241407861E-2</v>
      </c>
      <c r="G63" s="26">
        <f t="shared" si="4"/>
        <v>0.5770772099872048</v>
      </c>
      <c r="H63" s="26">
        <f t="shared" si="4"/>
        <v>7.4213474636952936E-2</v>
      </c>
      <c r="I63" s="26">
        <f t="shared" si="4"/>
        <v>-0.24595226330409192</v>
      </c>
      <c r="J63" s="26">
        <f t="shared" si="4"/>
        <v>-6.2154400921939024E-2</v>
      </c>
      <c r="K63" s="26">
        <f t="shared" si="4"/>
        <v>4.7715685891288162E-2</v>
      </c>
    </row>
    <row r="64" spans="1:11">
      <c r="A64" t="s">
        <v>119</v>
      </c>
      <c r="B64">
        <f t="shared" si="5"/>
        <v>0</v>
      </c>
      <c r="C64" s="26">
        <f t="shared" si="6"/>
        <v>0.21775993734398535</v>
      </c>
      <c r="D64" s="26">
        <f t="shared" si="6"/>
        <v>0.23038648132851325</v>
      </c>
      <c r="E64" s="26">
        <f t="shared" si="6"/>
        <v>-0.50118050910857304</v>
      </c>
      <c r="F64" s="26">
        <f t="shared" si="4"/>
        <v>0.46450121404252531</v>
      </c>
      <c r="G64" s="26">
        <f t="shared" si="4"/>
        <v>0.33745779192319736</v>
      </c>
      <c r="H64" s="26">
        <f t="shared" si="4"/>
        <v>-0.1664846788224813</v>
      </c>
      <c r="I64" s="26">
        <f t="shared" si="4"/>
        <v>4.5876749931355043E-2</v>
      </c>
      <c r="J64" s="26">
        <f t="shared" si="4"/>
        <v>-0.2040514954534971</v>
      </c>
      <c r="K64" s="26">
        <f t="shared" si="4"/>
        <v>0.19235827373658787</v>
      </c>
    </row>
    <row r="65" spans="1:12">
      <c r="A65" t="s">
        <v>120</v>
      </c>
      <c r="B65">
        <f t="shared" si="5"/>
        <v>0</v>
      </c>
      <c r="C65" s="26">
        <f t="shared" si="6"/>
        <v>-0.12388748695919338</v>
      </c>
      <c r="D65" s="26">
        <f t="shared" si="6"/>
        <v>-0.31593599817977669</v>
      </c>
      <c r="E65" s="26">
        <f t="shared" si="6"/>
        <v>1.8108925328071477</v>
      </c>
      <c r="F65" s="26">
        <f t="shared" si="4"/>
        <v>0.42126098918762112</v>
      </c>
      <c r="G65" s="26">
        <f t="shared" si="4"/>
        <v>0.70444507295158254</v>
      </c>
      <c r="H65" s="26">
        <f t="shared" si="4"/>
        <v>-6.9547961071416364E-2</v>
      </c>
      <c r="I65" s="26">
        <f t="shared" si="4"/>
        <v>-0.19417057579575958</v>
      </c>
      <c r="J65" s="26">
        <f t="shared" si="4"/>
        <v>-0.10994044308758744</v>
      </c>
      <c r="K65" s="26">
        <f t="shared" si="4"/>
        <v>0.10299185168110503</v>
      </c>
    </row>
    <row r="66" spans="1:12">
      <c r="A66" t="s">
        <v>121</v>
      </c>
      <c r="B66">
        <f t="shared" si="5"/>
        <v>0</v>
      </c>
      <c r="C66" s="26">
        <f t="shared" si="6"/>
        <v>0.15006072506528945</v>
      </c>
      <c r="D66" s="26">
        <f t="shared" si="6"/>
        <v>-9.2170929691678949E-2</v>
      </c>
      <c r="E66" s="26">
        <f t="shared" si="6"/>
        <v>0.14504394547490995</v>
      </c>
      <c r="F66" s="26">
        <f t="shared" si="4"/>
        <v>8.8300906841590976E-2</v>
      </c>
      <c r="G66" s="26">
        <f t="shared" si="4"/>
        <v>-0.18750471752353204</v>
      </c>
      <c r="H66" s="26">
        <f>H52/G52-1</f>
        <v>-0.29273175393432516</v>
      </c>
      <c r="I66" s="26">
        <f t="shared" si="4"/>
        <v>0.55628605898128636</v>
      </c>
      <c r="J66" s="26">
        <f t="shared" si="4"/>
        <v>0.14584808099563085</v>
      </c>
      <c r="K66" s="26">
        <f t="shared" si="4"/>
        <v>-0.4281843841029358</v>
      </c>
    </row>
    <row r="69" spans="1:12">
      <c r="A69" t="s">
        <v>147</v>
      </c>
      <c r="C69" s="112">
        <v>0.39</v>
      </c>
      <c r="D69" s="112">
        <v>-0.22</v>
      </c>
      <c r="E69" s="112">
        <v>0.63</v>
      </c>
      <c r="F69" s="112">
        <v>-0.34</v>
      </c>
      <c r="G69" s="113">
        <v>0.19</v>
      </c>
      <c r="H69" s="113">
        <v>0.44</v>
      </c>
      <c r="I69" s="113">
        <v>0.20499999999999999</v>
      </c>
      <c r="J69" s="113">
        <v>0.14399999999999999</v>
      </c>
      <c r="K69" s="113">
        <v>-1.5675000000000001E-2</v>
      </c>
      <c r="L69" s="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M23" sqref="M23"/>
    </sheetView>
  </sheetViews>
  <sheetFormatPr defaultRowHeight="15"/>
  <cols>
    <col min="1" max="1" width="57.7109375" bestFit="1" customWidth="1"/>
    <col min="2" max="2" width="12.5703125" bestFit="1" customWidth="1"/>
    <col min="4" max="11" width="12.5703125" bestFit="1" customWidth="1"/>
    <col min="12" max="12" width="12" bestFit="1" customWidth="1"/>
  </cols>
  <sheetData>
    <row r="1" spans="1:12">
      <c r="A1" s="17" t="s">
        <v>72</v>
      </c>
      <c r="B1" s="5">
        <v>2006</v>
      </c>
      <c r="C1" s="6"/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</row>
    <row r="2" spans="1:12">
      <c r="A2" s="1" t="s">
        <v>73</v>
      </c>
      <c r="B2" s="18">
        <v>1188800</v>
      </c>
      <c r="C2" s="19"/>
      <c r="D2" s="18">
        <v>1229600</v>
      </c>
      <c r="E2" s="18">
        <v>1470075.5441999999</v>
      </c>
      <c r="F2" s="18">
        <v>1619590</v>
      </c>
      <c r="G2" s="18">
        <v>1871697</v>
      </c>
      <c r="H2" s="20">
        <v>1995134</v>
      </c>
      <c r="I2" s="19">
        <v>1949896.5100728199</v>
      </c>
      <c r="J2" s="19">
        <v>1816507</v>
      </c>
      <c r="K2" s="19">
        <v>1768577</v>
      </c>
      <c r="L2" s="2">
        <v>1691643.9005</v>
      </c>
    </row>
    <row r="3" spans="1:12">
      <c r="A3" s="1" t="s">
        <v>74</v>
      </c>
      <c r="B3" s="19">
        <v>250000</v>
      </c>
      <c r="C3" s="19"/>
      <c r="D3" s="19">
        <v>195300</v>
      </c>
      <c r="E3" s="19">
        <v>301921.44550000003</v>
      </c>
      <c r="F3" s="19">
        <v>391440.4</v>
      </c>
      <c r="G3" s="19">
        <v>491603</v>
      </c>
      <c r="H3" s="20">
        <v>660056</v>
      </c>
      <c r="I3" s="19">
        <v>481009.60700000002</v>
      </c>
      <c r="J3" s="19">
        <v>587026</v>
      </c>
      <c r="K3" s="19">
        <v>604041</v>
      </c>
      <c r="L3" s="2">
        <v>601491.54200000002</v>
      </c>
    </row>
    <row r="4" spans="1:12">
      <c r="A4" s="1" t="s">
        <v>75</v>
      </c>
      <c r="B4" s="19">
        <v>165000</v>
      </c>
      <c r="C4" s="19"/>
      <c r="D4" s="19">
        <v>143000</v>
      </c>
      <c r="E4" s="19">
        <v>193834.91999999998</v>
      </c>
      <c r="F4" s="19">
        <v>245550</v>
      </c>
      <c r="G4" s="19">
        <v>218952</v>
      </c>
      <c r="H4" s="20">
        <v>183922</v>
      </c>
      <c r="I4" s="19">
        <v>179684.47599999997</v>
      </c>
      <c r="J4" s="19">
        <v>178754</v>
      </c>
      <c r="K4" s="19">
        <v>155319</v>
      </c>
      <c r="L4" s="2">
        <v>157369.2108</v>
      </c>
    </row>
    <row r="5" spans="1:12">
      <c r="A5" s="1" t="s">
        <v>76</v>
      </c>
      <c r="B5" s="19">
        <v>315000</v>
      </c>
      <c r="C5" s="19"/>
      <c r="D5" s="19">
        <v>204800</v>
      </c>
      <c r="E5" s="19">
        <v>330949.84999999998</v>
      </c>
      <c r="F5" s="19">
        <v>350550</v>
      </c>
      <c r="G5" s="19">
        <v>324423</v>
      </c>
      <c r="H5" s="20">
        <v>287069</v>
      </c>
      <c r="I5" s="19">
        <v>279983.39168497722</v>
      </c>
      <c r="J5" s="19">
        <v>277442</v>
      </c>
      <c r="K5" s="19">
        <v>259000</v>
      </c>
      <c r="L5" s="2">
        <v>232651.9</v>
      </c>
    </row>
    <row r="6" spans="1:12">
      <c r="A6" s="21" t="s">
        <v>77</v>
      </c>
      <c r="B6" s="19">
        <f>GEOMEAN(B2:B5)</f>
        <v>352541.96899293328</v>
      </c>
      <c r="C6" s="19"/>
      <c r="D6" s="19">
        <f t="shared" ref="D6:L6" si="0">GEOMEAN(D2:D5)</f>
        <v>289589.64057687926</v>
      </c>
      <c r="E6" s="19">
        <f t="shared" si="0"/>
        <v>410777.7915667296</v>
      </c>
      <c r="F6" s="19">
        <f t="shared" si="0"/>
        <v>483326.00288678473</v>
      </c>
      <c r="G6" s="19">
        <f t="shared" si="0"/>
        <v>505623.97123995872</v>
      </c>
      <c r="H6" s="19">
        <f t="shared" si="0"/>
        <v>513503.26292939746</v>
      </c>
      <c r="I6" s="19">
        <f t="shared" si="0"/>
        <v>466070.95068539656</v>
      </c>
      <c r="J6" s="19">
        <f t="shared" si="0"/>
        <v>479546.35803098051</v>
      </c>
      <c r="K6" s="19">
        <f t="shared" si="0"/>
        <v>455306.32674533152</v>
      </c>
      <c r="L6" s="19">
        <f t="shared" si="0"/>
        <v>439330.35425080027</v>
      </c>
    </row>
    <row r="7" spans="1:12">
      <c r="A7" s="21"/>
      <c r="B7" s="19"/>
      <c r="C7" s="19"/>
      <c r="D7" s="13">
        <f>D6/B6*100-100</f>
        <v>-17.856690536982825</v>
      </c>
      <c r="E7" s="13">
        <f>E6/D6</f>
        <v>1.4184823419388779</v>
      </c>
      <c r="F7" s="13">
        <f t="shared" ref="F7:L7" si="1">F6/E6</f>
        <v>1.1766118149750797</v>
      </c>
      <c r="G7" s="13">
        <f t="shared" si="1"/>
        <v>1.0461344273223327</v>
      </c>
      <c r="H7" s="13">
        <f t="shared" si="1"/>
        <v>1.0155833032799377</v>
      </c>
      <c r="I7" s="13">
        <f t="shared" si="1"/>
        <v>0.90762996913902283</v>
      </c>
      <c r="J7" s="13">
        <f t="shared" si="1"/>
        <v>1.0289127810385248</v>
      </c>
      <c r="K7" s="13">
        <f t="shared" si="1"/>
        <v>0.9494521626956387</v>
      </c>
      <c r="L7" s="13">
        <f t="shared" si="1"/>
        <v>0.96491159565312357</v>
      </c>
    </row>
    <row r="8" spans="1:12">
      <c r="A8" s="1"/>
      <c r="B8" s="19"/>
      <c r="C8" s="19"/>
      <c r="D8" s="19"/>
      <c r="E8" s="19"/>
      <c r="F8" s="19"/>
      <c r="G8" s="19"/>
      <c r="H8" s="20"/>
      <c r="I8" s="19"/>
      <c r="J8" s="19"/>
      <c r="K8" s="19"/>
      <c r="L8" s="2"/>
    </row>
    <row r="9" spans="1:12" ht="18" customHeight="1">
      <c r="A9" s="17" t="s">
        <v>78</v>
      </c>
      <c r="B9" s="19"/>
      <c r="C9" s="19"/>
      <c r="D9" s="19"/>
      <c r="E9" s="19"/>
      <c r="F9" s="19"/>
      <c r="G9" s="19"/>
      <c r="H9" s="20"/>
      <c r="I9" s="19"/>
      <c r="J9" s="19"/>
      <c r="K9" s="19"/>
      <c r="L9" s="2"/>
    </row>
    <row r="10" spans="1:12">
      <c r="A10" s="16" t="s">
        <v>79</v>
      </c>
      <c r="B10" s="19">
        <v>2262.145349387737</v>
      </c>
      <c r="C10" s="19"/>
      <c r="D10" s="19">
        <v>2363.4875115234177</v>
      </c>
      <c r="E10" s="19">
        <v>2469.8604881124011</v>
      </c>
      <c r="F10" s="19">
        <v>2578.8627319854731</v>
      </c>
      <c r="G10" s="20">
        <v>2689.3175388983145</v>
      </c>
      <c r="H10" s="19">
        <v>2804.2131219805915</v>
      </c>
      <c r="I10" s="19">
        <v>2925.055601163539</v>
      </c>
      <c r="J10" s="19">
        <v>3052.2938356886516</v>
      </c>
      <c r="K10" s="19">
        <v>3185.5951774328714</v>
      </c>
      <c r="L10" s="19">
        <v>3324.2376833848193</v>
      </c>
    </row>
    <row r="11" spans="1:12">
      <c r="A11" s="16" t="s">
        <v>80</v>
      </c>
      <c r="B11" s="19">
        <v>4646.3116264220043</v>
      </c>
      <c r="C11" s="19"/>
      <c r="D11" s="19">
        <v>4824.7340771046847</v>
      </c>
      <c r="E11" s="19">
        <v>5010.0057444104195</v>
      </c>
      <c r="F11" s="19">
        <v>5202.3908292184406</v>
      </c>
      <c r="G11" s="20">
        <v>5402.1630346028542</v>
      </c>
      <c r="H11" s="19">
        <v>5609.6062780011198</v>
      </c>
      <c r="I11" s="19">
        <v>5825.0152431963406</v>
      </c>
      <c r="J11" s="19">
        <v>6048.6958672302699</v>
      </c>
      <c r="K11" s="19">
        <v>6280.9658063317002</v>
      </c>
      <c r="L11" s="19">
        <v>6522.1549014827388</v>
      </c>
    </row>
    <row r="12" spans="1:12">
      <c r="A12" s="16" t="s">
        <v>81</v>
      </c>
      <c r="B12" s="19">
        <v>7373.7570986543496</v>
      </c>
      <c r="C12" s="19"/>
      <c r="D12" s="19">
        <v>7704.1013930225363</v>
      </c>
      <c r="E12" s="19">
        <v>8049.2451243137275</v>
      </c>
      <c r="F12" s="19">
        <v>8409.8513006583598</v>
      </c>
      <c r="G12" s="20">
        <v>8786.6126364722841</v>
      </c>
      <c r="H12" s="19">
        <v>9180.2528814321213</v>
      </c>
      <c r="I12" s="19">
        <v>9591.5282099778451</v>
      </c>
      <c r="J12" s="19">
        <v>10021.228673529909</v>
      </c>
      <c r="K12" s="19">
        <v>10470.179717984225</v>
      </c>
      <c r="L12" s="19">
        <v>10939.2437692936</v>
      </c>
    </row>
    <row r="13" spans="1:12">
      <c r="A13" s="16" t="s">
        <v>82</v>
      </c>
      <c r="B13" s="19">
        <v>290</v>
      </c>
      <c r="C13" s="19"/>
      <c r="D13" s="19">
        <v>291</v>
      </c>
      <c r="E13" s="19">
        <v>291.25588622310403</v>
      </c>
      <c r="F13" s="19">
        <v>292.82591187898498</v>
      </c>
      <c r="G13" s="20">
        <v>292.82591187898498</v>
      </c>
      <c r="H13" s="19">
        <v>292.82591187898498</v>
      </c>
      <c r="I13" s="19">
        <v>293.82591187898498</v>
      </c>
      <c r="J13" s="19">
        <v>294.82591187898498</v>
      </c>
      <c r="K13" s="19">
        <v>295.82591187898498</v>
      </c>
      <c r="L13" s="19">
        <v>386.82591187898498</v>
      </c>
    </row>
    <row r="14" spans="1:12">
      <c r="A14" s="16" t="s">
        <v>83</v>
      </c>
      <c r="B14" s="19">
        <v>31806.960759161728</v>
      </c>
      <c r="C14" s="19"/>
      <c r="D14" s="19">
        <v>34230.703372696909</v>
      </c>
      <c r="E14" s="19">
        <v>36839.139151390104</v>
      </c>
      <c r="F14" s="19">
        <v>39646.342017556992</v>
      </c>
      <c r="G14" s="20">
        <v>42667.45834949275</v>
      </c>
      <c r="H14" s="19">
        <v>45918.788704377897</v>
      </c>
      <c r="I14" s="19">
        <v>49417.875768603648</v>
      </c>
      <c r="J14" s="19">
        <v>53183.599010056445</v>
      </c>
      <c r="K14" s="19">
        <v>57236.276543061918</v>
      </c>
      <c r="L14" s="19">
        <v>61597.774755604732</v>
      </c>
    </row>
    <row r="15" spans="1:12">
      <c r="A15" s="2" t="s">
        <v>84</v>
      </c>
      <c r="B15" s="19">
        <v>2978.078062416454</v>
      </c>
      <c r="C15" s="19"/>
      <c r="D15" s="19">
        <v>3114.314639376465</v>
      </c>
      <c r="E15" s="19">
        <v>3257.3581483793814</v>
      </c>
      <c r="F15" s="19">
        <v>3405.6217293679529</v>
      </c>
      <c r="G15" s="19">
        <v>3558.2294308641758</v>
      </c>
      <c r="H15" s="20">
        <v>3717.7494930593716</v>
      </c>
      <c r="I15" s="19">
        <v>3885.5896826341668</v>
      </c>
      <c r="J15" s="19">
        <v>4062.2552254969919</v>
      </c>
      <c r="K15" s="19">
        <v>4247.7105212714396</v>
      </c>
      <c r="L15" s="19">
        <v>4446.0776851654127</v>
      </c>
    </row>
    <row r="16" spans="1:12">
      <c r="A16" s="1"/>
      <c r="B16" s="19"/>
      <c r="C16" s="19"/>
      <c r="D16" s="13">
        <f>D15/B15*100-100</f>
        <v>4.5746476118045933</v>
      </c>
      <c r="E16" s="13">
        <f t="shared" ref="E16:L16" si="2">E15/D15*100-100</f>
        <v>4.5930975372339304</v>
      </c>
      <c r="F16" s="13">
        <f t="shared" si="2"/>
        <v>4.5516511920046696</v>
      </c>
      <c r="G16" s="13">
        <f t="shared" si="2"/>
        <v>4.4810526131023209</v>
      </c>
      <c r="H16" s="13">
        <f t="shared" si="2"/>
        <v>4.483130312270319</v>
      </c>
      <c r="I16" s="13">
        <f t="shared" si="2"/>
        <v>4.5145642515219038</v>
      </c>
      <c r="J16" s="13">
        <f t="shared" si="2"/>
        <v>4.546685504452384</v>
      </c>
      <c r="K16" s="13">
        <f t="shared" si="2"/>
        <v>4.5653285054672637</v>
      </c>
      <c r="L16" s="13">
        <f t="shared" si="2"/>
        <v>4.6699784013199945</v>
      </c>
    </row>
    <row r="17" spans="1:12" s="91" customFormat="1">
      <c r="A17" s="1"/>
      <c r="B17" s="19"/>
      <c r="C17" s="19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17" t="s">
        <v>85</v>
      </c>
      <c r="B18" s="2"/>
      <c r="C18" s="2"/>
      <c r="D18" s="2"/>
      <c r="E18" s="2"/>
      <c r="F18" s="2"/>
      <c r="G18" s="2"/>
      <c r="H18" s="3"/>
      <c r="I18" s="2"/>
      <c r="J18" s="2"/>
      <c r="K18" s="2"/>
      <c r="L18" s="2"/>
    </row>
    <row r="19" spans="1:12">
      <c r="A19" s="15" t="s">
        <v>86</v>
      </c>
      <c r="B19" s="12">
        <v>231680629</v>
      </c>
      <c r="C19" s="12"/>
      <c r="D19" s="12">
        <v>187088079</v>
      </c>
      <c r="E19" s="12">
        <v>254183483</v>
      </c>
      <c r="F19" s="12">
        <v>225247886</v>
      </c>
      <c r="G19" s="12">
        <v>171884174</v>
      </c>
      <c r="H19" s="22">
        <v>196193831</v>
      </c>
      <c r="I19" s="12">
        <v>214077450.55555552</v>
      </c>
      <c r="J19" s="12">
        <v>285107815.85185194</v>
      </c>
      <c r="K19" s="12">
        <v>269147225.5502544</v>
      </c>
      <c r="L19" s="2">
        <v>276299320.66851354</v>
      </c>
    </row>
    <row r="20" spans="1:12">
      <c r="A20" s="1"/>
      <c r="B20" s="2"/>
      <c r="C20" s="2"/>
      <c r="D20" s="13">
        <f>D19/B19</f>
        <v>0.80752577290352578</v>
      </c>
      <c r="E20" s="13">
        <f>E19/D19</f>
        <v>1.3586300332903627</v>
      </c>
      <c r="F20" s="13">
        <f t="shared" ref="F20:L20" si="3">F19/E19</f>
        <v>0.88616255998034299</v>
      </c>
      <c r="G20" s="13">
        <f t="shared" si="3"/>
        <v>0.76308895524995068</v>
      </c>
      <c r="H20" s="13">
        <f t="shared" si="3"/>
        <v>1.1414304553716506</v>
      </c>
      <c r="I20" s="13">
        <f t="shared" si="3"/>
        <v>1.0911528128300605</v>
      </c>
      <c r="J20" s="13">
        <f t="shared" si="3"/>
        <v>1.3317975111902933</v>
      </c>
      <c r="K20" s="13">
        <f t="shared" si="3"/>
        <v>0.94401910640748277</v>
      </c>
      <c r="L20" s="13">
        <f t="shared" si="3"/>
        <v>1.0265731705152714</v>
      </c>
    </row>
    <row r="21" spans="1:12">
      <c r="A21" s="17" t="s">
        <v>87</v>
      </c>
      <c r="B21" s="2"/>
      <c r="C21" s="2"/>
      <c r="D21" s="2"/>
      <c r="E21" s="2"/>
      <c r="F21" s="2"/>
      <c r="G21" s="2"/>
      <c r="H21" s="3"/>
      <c r="I21" s="2"/>
      <c r="J21" s="2"/>
      <c r="K21" s="2"/>
      <c r="L21" s="2"/>
    </row>
    <row r="22" spans="1:12">
      <c r="A22" s="1" t="s">
        <v>88</v>
      </c>
      <c r="B22" s="2">
        <v>206.15011876903253</v>
      </c>
      <c r="C22" s="2"/>
      <c r="D22" s="23">
        <v>216.372275767986</v>
      </c>
      <c r="E22" s="23">
        <v>226.06899521266038</v>
      </c>
      <c r="F22" s="23">
        <v>235.43746132666976</v>
      </c>
      <c r="G22" s="23">
        <v>245.31217071015581</v>
      </c>
      <c r="H22" s="23">
        <v>256.8048224828529</v>
      </c>
      <c r="I22" s="24">
        <v>269.03571252175863</v>
      </c>
      <c r="J22" s="23">
        <v>281.73176152035813</v>
      </c>
      <c r="K22" s="23">
        <v>294.68245358767024</v>
      </c>
      <c r="L22" s="2">
        <v>308.12559951564464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workbookViewId="0">
      <selection activeCell="M23" sqref="M23"/>
    </sheetView>
  </sheetViews>
  <sheetFormatPr defaultRowHeight="15"/>
  <cols>
    <col min="1" max="1" width="17.7109375" customWidth="1"/>
    <col min="2" max="5" width="9.5703125" bestFit="1" customWidth="1"/>
    <col min="6" max="17" width="10.5703125" bestFit="1" customWidth="1"/>
    <col min="18" max="18" width="11.5703125" bestFit="1" customWidth="1"/>
    <col min="257" max="257" width="17.7109375" customWidth="1"/>
    <col min="258" max="261" width="9.5703125" bestFit="1" customWidth="1"/>
    <col min="262" max="273" width="10.5703125" bestFit="1" customWidth="1"/>
    <col min="274" max="274" width="11.5703125" bestFit="1" customWidth="1"/>
    <col min="513" max="513" width="17.7109375" customWidth="1"/>
    <col min="514" max="517" width="9.5703125" bestFit="1" customWidth="1"/>
    <col min="518" max="529" width="10.5703125" bestFit="1" customWidth="1"/>
    <col min="530" max="530" width="11.5703125" bestFit="1" customWidth="1"/>
    <col min="769" max="769" width="17.7109375" customWidth="1"/>
    <col min="770" max="773" width="9.5703125" bestFit="1" customWidth="1"/>
    <col min="774" max="785" width="10.5703125" bestFit="1" customWidth="1"/>
    <col min="786" max="786" width="11.5703125" bestFit="1" customWidth="1"/>
    <col min="1025" max="1025" width="17.7109375" customWidth="1"/>
    <col min="1026" max="1029" width="9.5703125" bestFit="1" customWidth="1"/>
    <col min="1030" max="1041" width="10.5703125" bestFit="1" customWidth="1"/>
    <col min="1042" max="1042" width="11.5703125" bestFit="1" customWidth="1"/>
    <col min="1281" max="1281" width="17.7109375" customWidth="1"/>
    <col min="1282" max="1285" width="9.5703125" bestFit="1" customWidth="1"/>
    <col min="1286" max="1297" width="10.5703125" bestFit="1" customWidth="1"/>
    <col min="1298" max="1298" width="11.5703125" bestFit="1" customWidth="1"/>
    <col min="1537" max="1537" width="17.7109375" customWidth="1"/>
    <col min="1538" max="1541" width="9.5703125" bestFit="1" customWidth="1"/>
    <col min="1542" max="1553" width="10.5703125" bestFit="1" customWidth="1"/>
    <col min="1554" max="1554" width="11.5703125" bestFit="1" customWidth="1"/>
    <col min="1793" max="1793" width="17.7109375" customWidth="1"/>
    <col min="1794" max="1797" width="9.5703125" bestFit="1" customWidth="1"/>
    <col min="1798" max="1809" width="10.5703125" bestFit="1" customWidth="1"/>
    <col min="1810" max="1810" width="11.5703125" bestFit="1" customWidth="1"/>
    <col min="2049" max="2049" width="17.7109375" customWidth="1"/>
    <col min="2050" max="2053" width="9.5703125" bestFit="1" customWidth="1"/>
    <col min="2054" max="2065" width="10.5703125" bestFit="1" customWidth="1"/>
    <col min="2066" max="2066" width="11.5703125" bestFit="1" customWidth="1"/>
    <col min="2305" max="2305" width="17.7109375" customWidth="1"/>
    <col min="2306" max="2309" width="9.5703125" bestFit="1" customWidth="1"/>
    <col min="2310" max="2321" width="10.5703125" bestFit="1" customWidth="1"/>
    <col min="2322" max="2322" width="11.5703125" bestFit="1" customWidth="1"/>
    <col min="2561" max="2561" width="17.7109375" customWidth="1"/>
    <col min="2562" max="2565" width="9.5703125" bestFit="1" customWidth="1"/>
    <col min="2566" max="2577" width="10.5703125" bestFit="1" customWidth="1"/>
    <col min="2578" max="2578" width="11.5703125" bestFit="1" customWidth="1"/>
    <col min="2817" max="2817" width="17.7109375" customWidth="1"/>
    <col min="2818" max="2821" width="9.5703125" bestFit="1" customWidth="1"/>
    <col min="2822" max="2833" width="10.5703125" bestFit="1" customWidth="1"/>
    <col min="2834" max="2834" width="11.5703125" bestFit="1" customWidth="1"/>
    <col min="3073" max="3073" width="17.7109375" customWidth="1"/>
    <col min="3074" max="3077" width="9.5703125" bestFit="1" customWidth="1"/>
    <col min="3078" max="3089" width="10.5703125" bestFit="1" customWidth="1"/>
    <col min="3090" max="3090" width="11.5703125" bestFit="1" customWidth="1"/>
    <col min="3329" max="3329" width="17.7109375" customWidth="1"/>
    <col min="3330" max="3333" width="9.5703125" bestFit="1" customWidth="1"/>
    <col min="3334" max="3345" width="10.5703125" bestFit="1" customWidth="1"/>
    <col min="3346" max="3346" width="11.5703125" bestFit="1" customWidth="1"/>
    <col min="3585" max="3585" width="17.7109375" customWidth="1"/>
    <col min="3586" max="3589" width="9.5703125" bestFit="1" customWidth="1"/>
    <col min="3590" max="3601" width="10.5703125" bestFit="1" customWidth="1"/>
    <col min="3602" max="3602" width="11.5703125" bestFit="1" customWidth="1"/>
    <col min="3841" max="3841" width="17.7109375" customWidth="1"/>
    <col min="3842" max="3845" width="9.5703125" bestFit="1" customWidth="1"/>
    <col min="3846" max="3857" width="10.5703125" bestFit="1" customWidth="1"/>
    <col min="3858" max="3858" width="11.5703125" bestFit="1" customWidth="1"/>
    <col min="4097" max="4097" width="17.7109375" customWidth="1"/>
    <col min="4098" max="4101" width="9.5703125" bestFit="1" customWidth="1"/>
    <col min="4102" max="4113" width="10.5703125" bestFit="1" customWidth="1"/>
    <col min="4114" max="4114" width="11.5703125" bestFit="1" customWidth="1"/>
    <col min="4353" max="4353" width="17.7109375" customWidth="1"/>
    <col min="4354" max="4357" width="9.5703125" bestFit="1" customWidth="1"/>
    <col min="4358" max="4369" width="10.5703125" bestFit="1" customWidth="1"/>
    <col min="4370" max="4370" width="11.5703125" bestFit="1" customWidth="1"/>
    <col min="4609" max="4609" width="17.7109375" customWidth="1"/>
    <col min="4610" max="4613" width="9.5703125" bestFit="1" customWidth="1"/>
    <col min="4614" max="4625" width="10.5703125" bestFit="1" customWidth="1"/>
    <col min="4626" max="4626" width="11.5703125" bestFit="1" customWidth="1"/>
    <col min="4865" max="4865" width="17.7109375" customWidth="1"/>
    <col min="4866" max="4869" width="9.5703125" bestFit="1" customWidth="1"/>
    <col min="4870" max="4881" width="10.5703125" bestFit="1" customWidth="1"/>
    <col min="4882" max="4882" width="11.5703125" bestFit="1" customWidth="1"/>
    <col min="5121" max="5121" width="17.7109375" customWidth="1"/>
    <col min="5122" max="5125" width="9.5703125" bestFit="1" customWidth="1"/>
    <col min="5126" max="5137" width="10.5703125" bestFit="1" customWidth="1"/>
    <col min="5138" max="5138" width="11.5703125" bestFit="1" customWidth="1"/>
    <col min="5377" max="5377" width="17.7109375" customWidth="1"/>
    <col min="5378" max="5381" width="9.5703125" bestFit="1" customWidth="1"/>
    <col min="5382" max="5393" width="10.5703125" bestFit="1" customWidth="1"/>
    <col min="5394" max="5394" width="11.5703125" bestFit="1" customWidth="1"/>
    <col min="5633" max="5633" width="17.7109375" customWidth="1"/>
    <col min="5634" max="5637" width="9.5703125" bestFit="1" customWidth="1"/>
    <col min="5638" max="5649" width="10.5703125" bestFit="1" customWidth="1"/>
    <col min="5650" max="5650" width="11.5703125" bestFit="1" customWidth="1"/>
    <col min="5889" max="5889" width="17.7109375" customWidth="1"/>
    <col min="5890" max="5893" width="9.5703125" bestFit="1" customWidth="1"/>
    <col min="5894" max="5905" width="10.5703125" bestFit="1" customWidth="1"/>
    <col min="5906" max="5906" width="11.5703125" bestFit="1" customWidth="1"/>
    <col min="6145" max="6145" width="17.7109375" customWidth="1"/>
    <col min="6146" max="6149" width="9.5703125" bestFit="1" customWidth="1"/>
    <col min="6150" max="6161" width="10.5703125" bestFit="1" customWidth="1"/>
    <col min="6162" max="6162" width="11.5703125" bestFit="1" customWidth="1"/>
    <col min="6401" max="6401" width="17.7109375" customWidth="1"/>
    <col min="6402" max="6405" width="9.5703125" bestFit="1" customWidth="1"/>
    <col min="6406" max="6417" width="10.5703125" bestFit="1" customWidth="1"/>
    <col min="6418" max="6418" width="11.5703125" bestFit="1" customWidth="1"/>
    <col min="6657" max="6657" width="17.7109375" customWidth="1"/>
    <col min="6658" max="6661" width="9.5703125" bestFit="1" customWidth="1"/>
    <col min="6662" max="6673" width="10.5703125" bestFit="1" customWidth="1"/>
    <col min="6674" max="6674" width="11.5703125" bestFit="1" customWidth="1"/>
    <col min="6913" max="6913" width="17.7109375" customWidth="1"/>
    <col min="6914" max="6917" width="9.5703125" bestFit="1" customWidth="1"/>
    <col min="6918" max="6929" width="10.5703125" bestFit="1" customWidth="1"/>
    <col min="6930" max="6930" width="11.5703125" bestFit="1" customWidth="1"/>
    <col min="7169" max="7169" width="17.7109375" customWidth="1"/>
    <col min="7170" max="7173" width="9.5703125" bestFit="1" customWidth="1"/>
    <col min="7174" max="7185" width="10.5703125" bestFit="1" customWidth="1"/>
    <col min="7186" max="7186" width="11.5703125" bestFit="1" customWidth="1"/>
    <col min="7425" max="7425" width="17.7109375" customWidth="1"/>
    <col min="7426" max="7429" width="9.5703125" bestFit="1" customWidth="1"/>
    <col min="7430" max="7441" width="10.5703125" bestFit="1" customWidth="1"/>
    <col min="7442" max="7442" width="11.5703125" bestFit="1" customWidth="1"/>
    <col min="7681" max="7681" width="17.7109375" customWidth="1"/>
    <col min="7682" max="7685" width="9.5703125" bestFit="1" customWidth="1"/>
    <col min="7686" max="7697" width="10.5703125" bestFit="1" customWidth="1"/>
    <col min="7698" max="7698" width="11.5703125" bestFit="1" customWidth="1"/>
    <col min="7937" max="7937" width="17.7109375" customWidth="1"/>
    <col min="7938" max="7941" width="9.5703125" bestFit="1" customWidth="1"/>
    <col min="7942" max="7953" width="10.5703125" bestFit="1" customWidth="1"/>
    <col min="7954" max="7954" width="11.5703125" bestFit="1" customWidth="1"/>
    <col min="8193" max="8193" width="17.7109375" customWidth="1"/>
    <col min="8194" max="8197" width="9.5703125" bestFit="1" customWidth="1"/>
    <col min="8198" max="8209" width="10.5703125" bestFit="1" customWidth="1"/>
    <col min="8210" max="8210" width="11.5703125" bestFit="1" customWidth="1"/>
    <col min="8449" max="8449" width="17.7109375" customWidth="1"/>
    <col min="8450" max="8453" width="9.5703125" bestFit="1" customWidth="1"/>
    <col min="8454" max="8465" width="10.5703125" bestFit="1" customWidth="1"/>
    <col min="8466" max="8466" width="11.5703125" bestFit="1" customWidth="1"/>
    <col min="8705" max="8705" width="17.7109375" customWidth="1"/>
    <col min="8706" max="8709" width="9.5703125" bestFit="1" customWidth="1"/>
    <col min="8710" max="8721" width="10.5703125" bestFit="1" customWidth="1"/>
    <col min="8722" max="8722" width="11.5703125" bestFit="1" customWidth="1"/>
    <col min="8961" max="8961" width="17.7109375" customWidth="1"/>
    <col min="8962" max="8965" width="9.5703125" bestFit="1" customWidth="1"/>
    <col min="8966" max="8977" width="10.5703125" bestFit="1" customWidth="1"/>
    <col min="8978" max="8978" width="11.5703125" bestFit="1" customWidth="1"/>
    <col min="9217" max="9217" width="17.7109375" customWidth="1"/>
    <col min="9218" max="9221" width="9.5703125" bestFit="1" customWidth="1"/>
    <col min="9222" max="9233" width="10.5703125" bestFit="1" customWidth="1"/>
    <col min="9234" max="9234" width="11.5703125" bestFit="1" customWidth="1"/>
    <col min="9473" max="9473" width="17.7109375" customWidth="1"/>
    <col min="9474" max="9477" width="9.5703125" bestFit="1" customWidth="1"/>
    <col min="9478" max="9489" width="10.5703125" bestFit="1" customWidth="1"/>
    <col min="9490" max="9490" width="11.5703125" bestFit="1" customWidth="1"/>
    <col min="9729" max="9729" width="17.7109375" customWidth="1"/>
    <col min="9730" max="9733" width="9.5703125" bestFit="1" customWidth="1"/>
    <col min="9734" max="9745" width="10.5703125" bestFit="1" customWidth="1"/>
    <col min="9746" max="9746" width="11.5703125" bestFit="1" customWidth="1"/>
    <col min="9985" max="9985" width="17.7109375" customWidth="1"/>
    <col min="9986" max="9989" width="9.5703125" bestFit="1" customWidth="1"/>
    <col min="9990" max="10001" width="10.5703125" bestFit="1" customWidth="1"/>
    <col min="10002" max="10002" width="11.5703125" bestFit="1" customWidth="1"/>
    <col min="10241" max="10241" width="17.7109375" customWidth="1"/>
    <col min="10242" max="10245" width="9.5703125" bestFit="1" customWidth="1"/>
    <col min="10246" max="10257" width="10.5703125" bestFit="1" customWidth="1"/>
    <col min="10258" max="10258" width="11.5703125" bestFit="1" customWidth="1"/>
    <col min="10497" max="10497" width="17.7109375" customWidth="1"/>
    <col min="10498" max="10501" width="9.5703125" bestFit="1" customWidth="1"/>
    <col min="10502" max="10513" width="10.5703125" bestFit="1" customWidth="1"/>
    <col min="10514" max="10514" width="11.5703125" bestFit="1" customWidth="1"/>
    <col min="10753" max="10753" width="17.7109375" customWidth="1"/>
    <col min="10754" max="10757" width="9.5703125" bestFit="1" customWidth="1"/>
    <col min="10758" max="10769" width="10.5703125" bestFit="1" customWidth="1"/>
    <col min="10770" max="10770" width="11.5703125" bestFit="1" customWidth="1"/>
    <col min="11009" max="11009" width="17.7109375" customWidth="1"/>
    <col min="11010" max="11013" width="9.5703125" bestFit="1" customWidth="1"/>
    <col min="11014" max="11025" width="10.5703125" bestFit="1" customWidth="1"/>
    <col min="11026" max="11026" width="11.5703125" bestFit="1" customWidth="1"/>
    <col min="11265" max="11265" width="17.7109375" customWidth="1"/>
    <col min="11266" max="11269" width="9.5703125" bestFit="1" customWidth="1"/>
    <col min="11270" max="11281" width="10.5703125" bestFit="1" customWidth="1"/>
    <col min="11282" max="11282" width="11.5703125" bestFit="1" customWidth="1"/>
    <col min="11521" max="11521" width="17.7109375" customWidth="1"/>
    <col min="11522" max="11525" width="9.5703125" bestFit="1" customWidth="1"/>
    <col min="11526" max="11537" width="10.5703125" bestFit="1" customWidth="1"/>
    <col min="11538" max="11538" width="11.5703125" bestFit="1" customWidth="1"/>
    <col min="11777" max="11777" width="17.7109375" customWidth="1"/>
    <col min="11778" max="11781" width="9.5703125" bestFit="1" customWidth="1"/>
    <col min="11782" max="11793" width="10.5703125" bestFit="1" customWidth="1"/>
    <col min="11794" max="11794" width="11.5703125" bestFit="1" customWidth="1"/>
    <col min="12033" max="12033" width="17.7109375" customWidth="1"/>
    <col min="12034" max="12037" width="9.5703125" bestFit="1" customWidth="1"/>
    <col min="12038" max="12049" width="10.5703125" bestFit="1" customWidth="1"/>
    <col min="12050" max="12050" width="11.5703125" bestFit="1" customWidth="1"/>
    <col min="12289" max="12289" width="17.7109375" customWidth="1"/>
    <col min="12290" max="12293" width="9.5703125" bestFit="1" customWidth="1"/>
    <col min="12294" max="12305" width="10.5703125" bestFit="1" customWidth="1"/>
    <col min="12306" max="12306" width="11.5703125" bestFit="1" customWidth="1"/>
    <col min="12545" max="12545" width="17.7109375" customWidth="1"/>
    <col min="12546" max="12549" width="9.5703125" bestFit="1" customWidth="1"/>
    <col min="12550" max="12561" width="10.5703125" bestFit="1" customWidth="1"/>
    <col min="12562" max="12562" width="11.5703125" bestFit="1" customWidth="1"/>
    <col min="12801" max="12801" width="17.7109375" customWidth="1"/>
    <col min="12802" max="12805" width="9.5703125" bestFit="1" customWidth="1"/>
    <col min="12806" max="12817" width="10.5703125" bestFit="1" customWidth="1"/>
    <col min="12818" max="12818" width="11.5703125" bestFit="1" customWidth="1"/>
    <col min="13057" max="13057" width="17.7109375" customWidth="1"/>
    <col min="13058" max="13061" width="9.5703125" bestFit="1" customWidth="1"/>
    <col min="13062" max="13073" width="10.5703125" bestFit="1" customWidth="1"/>
    <col min="13074" max="13074" width="11.5703125" bestFit="1" customWidth="1"/>
    <col min="13313" max="13313" width="17.7109375" customWidth="1"/>
    <col min="13314" max="13317" width="9.5703125" bestFit="1" customWidth="1"/>
    <col min="13318" max="13329" width="10.5703125" bestFit="1" customWidth="1"/>
    <col min="13330" max="13330" width="11.5703125" bestFit="1" customWidth="1"/>
    <col min="13569" max="13569" width="17.7109375" customWidth="1"/>
    <col min="13570" max="13573" width="9.5703125" bestFit="1" customWidth="1"/>
    <col min="13574" max="13585" width="10.5703125" bestFit="1" customWidth="1"/>
    <col min="13586" max="13586" width="11.5703125" bestFit="1" customWidth="1"/>
    <col min="13825" max="13825" width="17.7109375" customWidth="1"/>
    <col min="13826" max="13829" width="9.5703125" bestFit="1" customWidth="1"/>
    <col min="13830" max="13841" width="10.5703125" bestFit="1" customWidth="1"/>
    <col min="13842" max="13842" width="11.5703125" bestFit="1" customWidth="1"/>
    <col min="14081" max="14081" width="17.7109375" customWidth="1"/>
    <col min="14082" max="14085" width="9.5703125" bestFit="1" customWidth="1"/>
    <col min="14086" max="14097" width="10.5703125" bestFit="1" customWidth="1"/>
    <col min="14098" max="14098" width="11.5703125" bestFit="1" customWidth="1"/>
    <col min="14337" max="14337" width="17.7109375" customWidth="1"/>
    <col min="14338" max="14341" width="9.5703125" bestFit="1" customWidth="1"/>
    <col min="14342" max="14353" width="10.5703125" bestFit="1" customWidth="1"/>
    <col min="14354" max="14354" width="11.5703125" bestFit="1" customWidth="1"/>
    <col min="14593" max="14593" width="17.7109375" customWidth="1"/>
    <col min="14594" max="14597" width="9.5703125" bestFit="1" customWidth="1"/>
    <col min="14598" max="14609" width="10.5703125" bestFit="1" customWidth="1"/>
    <col min="14610" max="14610" width="11.5703125" bestFit="1" customWidth="1"/>
    <col min="14849" max="14849" width="17.7109375" customWidth="1"/>
    <col min="14850" max="14853" width="9.5703125" bestFit="1" customWidth="1"/>
    <col min="14854" max="14865" width="10.5703125" bestFit="1" customWidth="1"/>
    <col min="14866" max="14866" width="11.5703125" bestFit="1" customWidth="1"/>
    <col min="15105" max="15105" width="17.7109375" customWidth="1"/>
    <col min="15106" max="15109" width="9.5703125" bestFit="1" customWidth="1"/>
    <col min="15110" max="15121" width="10.5703125" bestFit="1" customWidth="1"/>
    <col min="15122" max="15122" width="11.5703125" bestFit="1" customWidth="1"/>
    <col min="15361" max="15361" width="17.7109375" customWidth="1"/>
    <col min="15362" max="15365" width="9.5703125" bestFit="1" customWidth="1"/>
    <col min="15366" max="15377" width="10.5703125" bestFit="1" customWidth="1"/>
    <col min="15378" max="15378" width="11.5703125" bestFit="1" customWidth="1"/>
    <col min="15617" max="15617" width="17.7109375" customWidth="1"/>
    <col min="15618" max="15621" width="9.5703125" bestFit="1" customWidth="1"/>
    <col min="15622" max="15633" width="10.5703125" bestFit="1" customWidth="1"/>
    <col min="15634" max="15634" width="11.5703125" bestFit="1" customWidth="1"/>
    <col min="15873" max="15873" width="17.7109375" customWidth="1"/>
    <col min="15874" max="15877" width="9.5703125" bestFit="1" customWidth="1"/>
    <col min="15878" max="15889" width="10.5703125" bestFit="1" customWidth="1"/>
    <col min="15890" max="15890" width="11.5703125" bestFit="1" customWidth="1"/>
    <col min="16129" max="16129" width="17.7109375" customWidth="1"/>
    <col min="16130" max="16133" width="9.5703125" bestFit="1" customWidth="1"/>
    <col min="16134" max="16145" width="10.5703125" bestFit="1" customWidth="1"/>
    <col min="16146" max="16146" width="11.5703125" bestFit="1" customWidth="1"/>
  </cols>
  <sheetData>
    <row r="4" spans="1:24" ht="15.75">
      <c r="E4" s="27"/>
      <c r="F4" s="27"/>
      <c r="G4" s="27" t="s">
        <v>123</v>
      </c>
      <c r="H4" s="27"/>
      <c r="I4" s="27"/>
      <c r="J4" s="27"/>
    </row>
    <row r="5" spans="1:24" ht="15.75">
      <c r="A5" s="28" t="s">
        <v>124</v>
      </c>
      <c r="B5" s="28" t="s">
        <v>125</v>
      </c>
      <c r="C5" s="28"/>
      <c r="E5" s="28">
        <v>2000</v>
      </c>
      <c r="F5" s="28">
        <v>2001</v>
      </c>
      <c r="G5" s="28">
        <v>2002</v>
      </c>
      <c r="H5" s="28">
        <v>2003</v>
      </c>
      <c r="I5" s="28">
        <v>2004</v>
      </c>
      <c r="J5" s="28">
        <v>2005</v>
      </c>
      <c r="K5" s="29">
        <v>2006</v>
      </c>
      <c r="L5" s="28">
        <v>2007</v>
      </c>
      <c r="M5" s="28">
        <v>2008</v>
      </c>
      <c r="N5" s="28">
        <v>2009</v>
      </c>
      <c r="O5" s="28">
        <v>2010</v>
      </c>
      <c r="P5" s="28">
        <v>2011</v>
      </c>
      <c r="Q5" s="28">
        <v>2012</v>
      </c>
      <c r="R5" s="28">
        <v>2013</v>
      </c>
      <c r="S5" s="28">
        <v>2014</v>
      </c>
      <c r="T5" s="28">
        <v>2015</v>
      </c>
    </row>
    <row r="6" spans="1:24">
      <c r="A6" s="30" t="s">
        <v>126</v>
      </c>
      <c r="B6" s="30">
        <v>100</v>
      </c>
      <c r="C6" s="30"/>
      <c r="E6" s="30">
        <v>58.897316666666676</v>
      </c>
      <c r="F6" s="30">
        <v>83.832699999999988</v>
      </c>
      <c r="G6" s="30">
        <v>100.11477500000001</v>
      </c>
      <c r="H6" s="30">
        <v>124.84759999999999</v>
      </c>
      <c r="I6" s="30">
        <v>146.01155</v>
      </c>
      <c r="J6" s="30">
        <v>171.12377499999999</v>
      </c>
      <c r="K6" s="31">
        <v>192.45573333333331</v>
      </c>
      <c r="L6" s="30">
        <v>216.04750000000004</v>
      </c>
      <c r="M6" s="30">
        <v>254.69625717785036</v>
      </c>
      <c r="N6" s="30">
        <v>303.92880198936064</v>
      </c>
      <c r="O6" s="30">
        <v>336.47622592947329</v>
      </c>
      <c r="P6" s="30">
        <v>365.83505137046041</v>
      </c>
      <c r="Q6" s="30">
        <v>399.34786542764579</v>
      </c>
      <c r="R6" s="30">
        <v>445.93655538302494</v>
      </c>
      <c r="S6" s="30">
        <v>515.01820601431587</v>
      </c>
      <c r="T6" s="32">
        <v>603.68461755786291</v>
      </c>
      <c r="V6" s="33"/>
      <c r="X6" s="33"/>
    </row>
    <row r="7" spans="1:24">
      <c r="A7" s="30" t="s">
        <v>127</v>
      </c>
      <c r="B7" s="30">
        <v>44.908392999999997</v>
      </c>
      <c r="C7" s="30"/>
      <c r="E7" s="30">
        <v>55.835125000000005</v>
      </c>
      <c r="F7" s="30">
        <v>81.602483333333353</v>
      </c>
      <c r="G7" s="30">
        <v>100.25253333333332</v>
      </c>
      <c r="H7" s="30">
        <v>123.24626666666666</v>
      </c>
      <c r="I7" s="30">
        <v>146.03038333333333</v>
      </c>
      <c r="J7" s="30">
        <v>164.33590833333332</v>
      </c>
      <c r="K7" s="31">
        <v>181.43064166666667</v>
      </c>
      <c r="L7" s="30">
        <v>201.08239166666667</v>
      </c>
      <c r="M7" s="30">
        <v>237.64613525928849</v>
      </c>
      <c r="N7" s="30">
        <v>275.04749263958519</v>
      </c>
      <c r="O7" s="30">
        <v>291.80340906332691</v>
      </c>
      <c r="P7" s="30">
        <v>303.56083024820049</v>
      </c>
      <c r="Q7" s="30">
        <v>317.4456824812687</v>
      </c>
      <c r="R7" s="30">
        <v>340.57170478006742</v>
      </c>
      <c r="S7" s="30">
        <v>363.70185346181927</v>
      </c>
      <c r="T7" s="32">
        <v>390.35273384716936</v>
      </c>
      <c r="V7" s="33"/>
      <c r="X7" s="33"/>
    </row>
    <row r="8" spans="1:24">
      <c r="A8" s="30" t="s">
        <v>128</v>
      </c>
      <c r="B8" s="30">
        <v>43.2729304</v>
      </c>
      <c r="C8" s="30"/>
      <c r="E8" s="30">
        <v>56.035483333333332</v>
      </c>
      <c r="F8" s="30">
        <v>82.003375000000005</v>
      </c>
      <c r="G8" s="30">
        <v>100.25948333333334</v>
      </c>
      <c r="H8" s="30">
        <v>123.36745833333333</v>
      </c>
      <c r="I8" s="30">
        <v>146.35052499999998</v>
      </c>
      <c r="J8" s="30">
        <v>165.20939166666668</v>
      </c>
      <c r="K8" s="31">
        <v>182.7449</v>
      </c>
      <c r="L8" s="30">
        <v>202.51299166666664</v>
      </c>
      <c r="M8" s="30">
        <v>239.12387941800671</v>
      </c>
      <c r="N8" s="30">
        <v>277.92194548051231</v>
      </c>
      <c r="O8" s="30">
        <v>293.87647276604417</v>
      </c>
      <c r="P8" s="30">
        <v>305.17952244826</v>
      </c>
      <c r="Q8" s="30">
        <v>317.98910180487422</v>
      </c>
      <c r="R8" s="30">
        <v>341.45861837752415</v>
      </c>
      <c r="S8" s="30">
        <v>362.41909486246402</v>
      </c>
      <c r="T8" s="32">
        <v>387.70600871515006</v>
      </c>
      <c r="V8" s="33"/>
      <c r="X8" s="33"/>
    </row>
    <row r="9" spans="1:24">
      <c r="A9" s="30" t="s">
        <v>1</v>
      </c>
      <c r="B9" s="30">
        <v>7.9729260000000002</v>
      </c>
      <c r="C9" s="30"/>
      <c r="E9" s="30">
        <v>56.463133333333339</v>
      </c>
      <c r="F9" s="30">
        <v>84.322941666666665</v>
      </c>
      <c r="G9" s="30">
        <v>100.33219166666667</v>
      </c>
      <c r="H9" s="30"/>
      <c r="I9" s="30">
        <v>147.51911666666669</v>
      </c>
      <c r="J9" s="30">
        <v>168.06239166666666</v>
      </c>
      <c r="K9" s="31">
        <v>168.34484166666667</v>
      </c>
      <c r="L9" s="30">
        <v>178.14532499999999</v>
      </c>
      <c r="M9" s="30">
        <v>226.79101297495797</v>
      </c>
      <c r="N9" s="30">
        <v>280.45628604577354</v>
      </c>
      <c r="O9" s="30">
        <v>288.40439944920752</v>
      </c>
      <c r="P9" s="30">
        <v>295.19088240542879</v>
      </c>
      <c r="Q9" s="30">
        <v>319.00640619336667</v>
      </c>
      <c r="R9" s="30">
        <v>343.83028866593503</v>
      </c>
      <c r="S9" s="30">
        <v>374.57973027894189</v>
      </c>
      <c r="T9" s="32">
        <v>402.07185382703182</v>
      </c>
      <c r="V9" s="33"/>
      <c r="X9" s="33"/>
    </row>
    <row r="10" spans="1:24">
      <c r="A10" s="30" t="s">
        <v>2</v>
      </c>
      <c r="B10" s="30">
        <v>4.0685031</v>
      </c>
      <c r="C10" s="30"/>
      <c r="E10" s="30">
        <v>56.264408333333336</v>
      </c>
      <c r="F10" s="30">
        <v>72.80556666666665</v>
      </c>
      <c r="G10" s="30">
        <v>100.37635833333336</v>
      </c>
      <c r="H10" s="30">
        <v>122.21003333333334</v>
      </c>
      <c r="I10" s="30">
        <v>148.58730833333334</v>
      </c>
      <c r="J10" s="30">
        <v>155.86459166666666</v>
      </c>
      <c r="K10" s="31">
        <v>169.11717500000003</v>
      </c>
      <c r="L10" s="30">
        <v>189.10819999999998</v>
      </c>
      <c r="M10" s="30">
        <v>230.53826596747396</v>
      </c>
      <c r="N10" s="30">
        <v>233.97006530439455</v>
      </c>
      <c r="O10" s="30">
        <v>265.79383133821733</v>
      </c>
      <c r="P10" s="30">
        <v>292.23681510424257</v>
      </c>
      <c r="Q10" s="30">
        <v>322.82923068396843</v>
      </c>
      <c r="R10" s="30">
        <v>344.23130334066627</v>
      </c>
      <c r="S10" s="30">
        <v>389.66241834661992</v>
      </c>
      <c r="T10" s="32">
        <v>431.08266181600362</v>
      </c>
      <c r="V10" s="33"/>
      <c r="X10" s="33"/>
    </row>
    <row r="11" spans="1:24">
      <c r="A11" s="30" t="s">
        <v>129</v>
      </c>
      <c r="B11" s="30">
        <v>10.238277700000001</v>
      </c>
      <c r="C11" s="30"/>
      <c r="E11" s="30">
        <v>59.669516666666674</v>
      </c>
      <c r="F11" s="30">
        <v>83.160458333333352</v>
      </c>
      <c r="G11" s="30">
        <v>100.49016666666667</v>
      </c>
      <c r="H11" s="30">
        <v>124.242</v>
      </c>
      <c r="I11" s="30">
        <v>153.56537499999999</v>
      </c>
      <c r="J11" s="30">
        <v>168.51734166666665</v>
      </c>
      <c r="K11" s="31">
        <v>200.77340833333335</v>
      </c>
      <c r="L11" s="30">
        <v>236.50988333333336</v>
      </c>
      <c r="M11" s="30">
        <v>282.48911777264362</v>
      </c>
      <c r="N11" s="30">
        <v>331.60353082908711</v>
      </c>
      <c r="O11" s="30">
        <v>346.9440159181276</v>
      </c>
      <c r="P11" s="30">
        <v>360.72699021212702</v>
      </c>
      <c r="Q11" s="30">
        <v>375.62686658926174</v>
      </c>
      <c r="R11" s="30">
        <v>409.84872257606821</v>
      </c>
      <c r="S11" s="30">
        <v>430.39127959770434</v>
      </c>
      <c r="T11" s="32">
        <v>454.9289968003456</v>
      </c>
      <c r="V11" s="33"/>
      <c r="X11" s="33"/>
    </row>
    <row r="12" spans="1:24">
      <c r="A12" s="30" t="s">
        <v>130</v>
      </c>
      <c r="B12" s="30">
        <v>1.6903912999999999</v>
      </c>
      <c r="C12" s="30"/>
      <c r="E12" s="30">
        <v>50.769566666666663</v>
      </c>
      <c r="F12" s="30">
        <v>71.08697500000001</v>
      </c>
      <c r="G12" s="30">
        <v>100.05045833333334</v>
      </c>
      <c r="H12" s="30">
        <v>123.21895833333336</v>
      </c>
      <c r="I12" s="30">
        <v>134.49827500000001</v>
      </c>
      <c r="J12" s="30">
        <v>144.04164166666666</v>
      </c>
      <c r="K12" s="31">
        <v>150.17765833333331</v>
      </c>
      <c r="L12" s="30">
        <v>168.4288</v>
      </c>
      <c r="M12" s="30">
        <v>211.05458763755294</v>
      </c>
      <c r="N12" s="30">
        <v>206.8897387435928</v>
      </c>
      <c r="O12" s="30">
        <v>229.47145134323023</v>
      </c>
      <c r="P12" s="30">
        <v>244.87559350667735</v>
      </c>
      <c r="Q12" s="30">
        <v>270.12858177648855</v>
      </c>
      <c r="R12" s="30">
        <v>279.48892828739679</v>
      </c>
      <c r="S12" s="30">
        <v>317.16588861169248</v>
      </c>
      <c r="T12" s="32">
        <v>349.35237232002646</v>
      </c>
      <c r="V12" s="33"/>
      <c r="X12" s="33"/>
    </row>
    <row r="13" spans="1:24">
      <c r="A13" s="30" t="s">
        <v>5</v>
      </c>
      <c r="B13" s="30">
        <v>2.4849819000000002</v>
      </c>
      <c r="C13" s="30"/>
      <c r="E13" s="30">
        <v>49.170800000000007</v>
      </c>
      <c r="F13" s="30">
        <v>72.078208333333336</v>
      </c>
      <c r="G13" s="30">
        <v>100.05995</v>
      </c>
      <c r="H13" s="30">
        <v>105.76032500000001</v>
      </c>
      <c r="I13" s="30">
        <v>111.39346666666665</v>
      </c>
      <c r="J13" s="30">
        <v>114.95690833333333</v>
      </c>
      <c r="K13" s="31">
        <v>123.69029166666667</v>
      </c>
      <c r="L13" s="30">
        <v>147.95914999999999</v>
      </c>
      <c r="M13" s="30">
        <v>225.7238740954584</v>
      </c>
      <c r="N13" s="30">
        <v>197.78332091349716</v>
      </c>
      <c r="O13" s="30">
        <v>207.38397751875971</v>
      </c>
      <c r="P13" s="30">
        <v>225.5843776100713</v>
      </c>
      <c r="Q13" s="30">
        <v>239.05639169316467</v>
      </c>
      <c r="R13" s="30">
        <v>252.37397984329345</v>
      </c>
      <c r="S13" s="30">
        <v>271.9094651118449</v>
      </c>
      <c r="T13" s="32">
        <v>284.72258664329547</v>
      </c>
      <c r="V13" s="33"/>
      <c r="X13" s="33"/>
    </row>
    <row r="14" spans="1:24">
      <c r="A14" s="30" t="s">
        <v>131</v>
      </c>
      <c r="B14" s="30">
        <v>2.1220216000000001</v>
      </c>
      <c r="C14" s="30"/>
      <c r="E14" s="30">
        <v>56.945150000000005</v>
      </c>
      <c r="F14" s="30">
        <v>81.505833333333342</v>
      </c>
      <c r="G14" s="30">
        <v>100.28865833333333</v>
      </c>
      <c r="H14" s="30">
        <v>121.09665833333334</v>
      </c>
      <c r="I14" s="30">
        <v>143.37594999999999</v>
      </c>
      <c r="J14" s="30">
        <v>152.15803333333335</v>
      </c>
      <c r="K14" s="31">
        <v>170.34591666666668</v>
      </c>
      <c r="L14" s="30">
        <v>195.21015833333331</v>
      </c>
      <c r="M14" s="30">
        <v>230.94169480596122</v>
      </c>
      <c r="N14" s="30">
        <v>254.76949552922926</v>
      </c>
      <c r="O14" s="30">
        <v>274.54454329651747</v>
      </c>
      <c r="P14" s="30">
        <v>295.75578994759786</v>
      </c>
      <c r="Q14" s="30">
        <v>290.48670808135813</v>
      </c>
      <c r="R14" s="30">
        <v>309.79993108797379</v>
      </c>
      <c r="S14" s="30">
        <v>321.44387225841234</v>
      </c>
      <c r="T14" s="32">
        <v>332.91993382117903</v>
      </c>
      <c r="V14" s="33"/>
      <c r="X14" s="33"/>
    </row>
    <row r="15" spans="1:24">
      <c r="A15" s="30" t="s">
        <v>132</v>
      </c>
      <c r="B15" s="30">
        <v>12.461799300000001</v>
      </c>
      <c r="C15" s="30"/>
      <c r="E15" s="30">
        <v>55.851850000000006</v>
      </c>
      <c r="F15" s="30">
        <v>87.871200000000002</v>
      </c>
      <c r="G15" s="30">
        <v>100.06884166666669</v>
      </c>
      <c r="H15" s="30">
        <v>122.28576666666667</v>
      </c>
      <c r="I15" s="30">
        <v>150.86414166666665</v>
      </c>
      <c r="J15" s="30">
        <v>183.40638333333331</v>
      </c>
      <c r="K15" s="31">
        <v>203.037825</v>
      </c>
      <c r="L15" s="30">
        <v>212.99467500000003</v>
      </c>
      <c r="M15" s="30">
        <v>225.95168652675011</v>
      </c>
      <c r="N15" s="30">
        <v>280.34767331482959</v>
      </c>
      <c r="O15" s="30">
        <v>289.64874204746582</v>
      </c>
      <c r="P15" s="30">
        <v>291.04339692323595</v>
      </c>
      <c r="Q15" s="30">
        <v>288.58850728662867</v>
      </c>
      <c r="R15" s="30">
        <v>309.41767629254531</v>
      </c>
      <c r="S15" s="30">
        <v>307.19587133078039</v>
      </c>
      <c r="T15" s="32">
        <v>325.20859809776766</v>
      </c>
      <c r="V15" s="33"/>
      <c r="X15" s="33"/>
    </row>
    <row r="16" spans="1:24">
      <c r="A16" s="30" t="s">
        <v>133</v>
      </c>
      <c r="B16" s="30">
        <v>1.1741709</v>
      </c>
      <c r="C16" s="30"/>
      <c r="E16" s="30">
        <v>54.957591666666666</v>
      </c>
      <c r="F16" s="30">
        <v>85.119908333333342</v>
      </c>
      <c r="G16" s="30">
        <v>100.18189166666666</v>
      </c>
      <c r="H16" s="30">
        <v>115.72510833333335</v>
      </c>
      <c r="I16" s="30">
        <v>132.77969166666668</v>
      </c>
      <c r="J16" s="30">
        <v>139.77898333333329</v>
      </c>
      <c r="K16" s="31">
        <v>172.68710000000002</v>
      </c>
      <c r="L16" s="30">
        <v>206.10194166666665</v>
      </c>
      <c r="M16" s="30">
        <v>230.27935905502559</v>
      </c>
      <c r="N16" s="30">
        <v>229.99916407131593</v>
      </c>
      <c r="O16" s="30">
        <v>294.05343008242806</v>
      </c>
      <c r="P16" s="30">
        <v>337.28213168168116</v>
      </c>
      <c r="Q16" s="30">
        <v>372.03194388106903</v>
      </c>
      <c r="R16" s="30">
        <v>393.99249216468479</v>
      </c>
      <c r="S16" s="30">
        <v>441.10713673903882</v>
      </c>
      <c r="T16" s="32">
        <v>493.34407918429736</v>
      </c>
      <c r="V16" s="33"/>
      <c r="X16" s="33"/>
    </row>
    <row r="17" spans="1:24">
      <c r="A17" s="30" t="s">
        <v>134</v>
      </c>
      <c r="B17" s="30">
        <v>1.0600107999999999</v>
      </c>
      <c r="C17" s="30"/>
      <c r="E17" s="30">
        <v>42.863133333333337</v>
      </c>
      <c r="F17" s="30">
        <v>57.919649999999997</v>
      </c>
      <c r="G17" s="30">
        <v>100.10607499999999</v>
      </c>
      <c r="H17" s="30">
        <v>125.56096666666666</v>
      </c>
      <c r="I17" s="30">
        <v>128.06386666666666</v>
      </c>
      <c r="J17" s="30">
        <v>139.596825</v>
      </c>
      <c r="K17" s="31">
        <v>156.99958333333333</v>
      </c>
      <c r="L17" s="30">
        <v>178.54380833333335</v>
      </c>
      <c r="M17" s="30">
        <v>203.19809415186546</v>
      </c>
      <c r="N17" s="30">
        <v>281.12119041282057</v>
      </c>
      <c r="O17" s="30">
        <v>323.72636885372259</v>
      </c>
      <c r="P17" s="30">
        <v>326.8583300483628</v>
      </c>
      <c r="Q17" s="30">
        <v>341.65479828426049</v>
      </c>
      <c r="R17" s="30">
        <v>355.60590214524069</v>
      </c>
      <c r="S17" s="30">
        <v>393.91098193564244</v>
      </c>
      <c r="T17" s="32">
        <v>440.28115340018428</v>
      </c>
      <c r="V17" s="33"/>
      <c r="X17" s="33"/>
    </row>
    <row r="18" spans="1:24">
      <c r="A18" s="30" t="s">
        <v>135</v>
      </c>
      <c r="B18" s="30">
        <v>1.6354626999999999</v>
      </c>
      <c r="C18" s="30"/>
      <c r="E18" s="30">
        <v>50.533199999999994</v>
      </c>
      <c r="F18" s="30">
        <v>70.994899999999987</v>
      </c>
      <c r="G18" s="30">
        <v>100.06839166666667</v>
      </c>
      <c r="H18" s="30">
        <v>120.03995000000002</v>
      </c>
      <c r="I18" s="30">
        <v>137.56008333333332</v>
      </c>
      <c r="J18" s="30">
        <v>141.22440833333337</v>
      </c>
      <c r="K18" s="31">
        <v>146.65636666666668</v>
      </c>
      <c r="L18" s="30">
        <v>163.229275</v>
      </c>
      <c r="M18" s="30">
        <v>198.54617133680401</v>
      </c>
      <c r="N18" s="30">
        <v>198.99200075468556</v>
      </c>
      <c r="O18" s="30">
        <v>236.93444119918703</v>
      </c>
      <c r="P18" s="30">
        <v>260.67037414104965</v>
      </c>
      <c r="Q18" s="30">
        <v>302.80453857386954</v>
      </c>
      <c r="R18" s="30">
        <v>319.71458259210158</v>
      </c>
      <c r="S18" s="30">
        <v>379.20444725384129</v>
      </c>
      <c r="T18" s="32">
        <v>428.48948776682204</v>
      </c>
      <c r="V18" s="33"/>
      <c r="X18" s="33"/>
    </row>
    <row r="19" spans="1:24">
      <c r="A19" s="30" t="s">
        <v>136</v>
      </c>
      <c r="B19" s="30">
        <v>0.68989049999999996</v>
      </c>
      <c r="C19" s="30"/>
      <c r="E19" s="30">
        <v>50.512016666666682</v>
      </c>
      <c r="F19" s="30">
        <v>69.426916666666656</v>
      </c>
      <c r="G19" s="30">
        <v>100.01815000000001</v>
      </c>
      <c r="H19" s="30">
        <v>118.77557499999999</v>
      </c>
      <c r="I19" s="30">
        <v>133.57058333333336</v>
      </c>
      <c r="J19" s="30">
        <v>135.93969166666668</v>
      </c>
      <c r="K19" s="31">
        <v>140.57832500000001</v>
      </c>
      <c r="L19" s="30">
        <v>153.72045</v>
      </c>
      <c r="M19" s="30">
        <v>207.76654082384462</v>
      </c>
      <c r="N19" s="30">
        <v>176.80369783114713</v>
      </c>
      <c r="O19" s="30">
        <v>198.07636048778093</v>
      </c>
      <c r="P19" s="30">
        <v>221.472869383416</v>
      </c>
      <c r="Q19" s="30">
        <v>253.91639400302904</v>
      </c>
      <c r="R19" s="30">
        <v>263.18098059464484</v>
      </c>
      <c r="S19" s="30">
        <v>304.35166864473479</v>
      </c>
      <c r="T19" s="32">
        <v>342.86396782764598</v>
      </c>
      <c r="V19" s="33"/>
      <c r="X19" s="33"/>
    </row>
    <row r="20" spans="1:24">
      <c r="A20" s="30" t="s">
        <v>137</v>
      </c>
      <c r="B20" s="30">
        <v>0.94556070000000003</v>
      </c>
      <c r="C20" s="30"/>
      <c r="E20" s="30">
        <v>50.548650000000002</v>
      </c>
      <c r="F20" s="30">
        <v>72.138883333333339</v>
      </c>
      <c r="G20" s="30">
        <v>100.10504999999999</v>
      </c>
      <c r="H20" s="30">
        <v>120.96243333333332</v>
      </c>
      <c r="I20" s="30">
        <v>140.47085000000001</v>
      </c>
      <c r="J20" s="30">
        <v>145.08015833333332</v>
      </c>
      <c r="K20" s="31">
        <v>151.09097500000001</v>
      </c>
      <c r="L20" s="30">
        <v>170.16699999999997</v>
      </c>
      <c r="M20" s="30">
        <v>191.81889825859821</v>
      </c>
      <c r="N20" s="30">
        <v>215.18082172420904</v>
      </c>
      <c r="O20" s="30">
        <v>265.28566563861705</v>
      </c>
      <c r="P20" s="30">
        <v>289.26933074446657</v>
      </c>
      <c r="Q20" s="30">
        <v>338.47389413216109</v>
      </c>
      <c r="R20" s="30">
        <v>361.04289901602351</v>
      </c>
      <c r="S20" s="30">
        <v>434.04192215020498</v>
      </c>
      <c r="T20" s="32">
        <v>491.23305423724321</v>
      </c>
      <c r="V20" s="33"/>
      <c r="X20" s="33"/>
    </row>
    <row r="22" spans="1:24" ht="15.75">
      <c r="E22" s="27"/>
      <c r="F22" s="27"/>
      <c r="G22" s="27" t="s">
        <v>138</v>
      </c>
      <c r="H22" s="27"/>
      <c r="I22" s="27"/>
      <c r="J22" s="27"/>
      <c r="W22" s="32"/>
      <c r="X22" s="32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34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35"/>
      <c r="X23" s="35"/>
    </row>
    <row r="24" spans="1:24">
      <c r="A24" t="s">
        <v>139</v>
      </c>
      <c r="C24" s="32">
        <v>43.958691666666674</v>
      </c>
      <c r="D24" s="32">
        <v>46.073783333333331</v>
      </c>
      <c r="E24" s="32">
        <v>64.679808333333327</v>
      </c>
      <c r="F24" s="32">
        <v>91.495424999999997</v>
      </c>
      <c r="G24" s="32">
        <v>100</v>
      </c>
      <c r="H24" s="32">
        <v>129.84423333333334</v>
      </c>
      <c r="I24" s="32">
        <v>153.22983333333335</v>
      </c>
      <c r="J24" s="32">
        <v>176.86961286238753</v>
      </c>
      <c r="K24" s="36">
        <v>197.52615520963738</v>
      </c>
      <c r="L24" s="32">
        <v>218.72705814661342</v>
      </c>
      <c r="M24" s="32">
        <v>254.86514292283402</v>
      </c>
      <c r="N24" s="32">
        <v>303.92880198936064</v>
      </c>
      <c r="O24" s="32">
        <v>336.47622592947329</v>
      </c>
      <c r="P24" s="32">
        <v>365.83505137046041</v>
      </c>
      <c r="Q24" s="32">
        <v>399.34786542764579</v>
      </c>
      <c r="R24" s="32">
        <v>445.92173276040086</v>
      </c>
      <c r="S24" s="32">
        <v>514.97926357120423</v>
      </c>
      <c r="T24" s="32">
        <v>603.63897071741712</v>
      </c>
      <c r="V24" s="33"/>
    </row>
    <row r="25" spans="1:24">
      <c r="A25" t="s">
        <v>140</v>
      </c>
      <c r="C25" s="32">
        <v>45.756416666666667</v>
      </c>
      <c r="D25" s="32">
        <v>44.152658333333335</v>
      </c>
      <c r="E25" s="32">
        <v>65.791191666666677</v>
      </c>
      <c r="F25" s="32">
        <v>94.471891666666679</v>
      </c>
      <c r="G25" s="32">
        <v>100</v>
      </c>
      <c r="H25" s="32">
        <v>128.25479166666665</v>
      </c>
      <c r="I25" s="32">
        <v>151.08345</v>
      </c>
      <c r="J25" s="32">
        <v>171.59357832770741</v>
      </c>
      <c r="K25" s="36">
        <v>188.59363586538964</v>
      </c>
      <c r="L25" s="32">
        <v>206.45416206571551</v>
      </c>
      <c r="M25" s="32">
        <v>237.75729295329515</v>
      </c>
      <c r="N25" s="32">
        <v>275.04749263958519</v>
      </c>
      <c r="O25" s="32">
        <v>291.80340906332691</v>
      </c>
      <c r="P25" s="32">
        <v>303.56083024820049</v>
      </c>
      <c r="Q25" s="32">
        <v>317.4456824812687</v>
      </c>
      <c r="R25" s="32">
        <v>340.58116966589415</v>
      </c>
      <c r="S25" s="32">
        <v>363.72283870243427</v>
      </c>
      <c r="T25" s="32">
        <v>390.37525681747195</v>
      </c>
      <c r="V25" s="33"/>
    </row>
    <row r="26" spans="1:24">
      <c r="A26" t="s">
        <v>141</v>
      </c>
      <c r="C26" s="32">
        <v>42.493260810639462</v>
      </c>
      <c r="D26" s="32">
        <v>47.639804751117076</v>
      </c>
      <c r="E26" s="32">
        <v>63.773854736681415</v>
      </c>
      <c r="F26" s="32">
        <v>89.069132827799109</v>
      </c>
      <c r="G26" s="32">
        <v>100</v>
      </c>
      <c r="H26" s="32">
        <v>131.13988025496411</v>
      </c>
      <c r="I26" s="32">
        <v>154.97947600144406</v>
      </c>
      <c r="J26" s="32">
        <v>181.17041738175809</v>
      </c>
      <c r="K26" s="36">
        <v>204.80757448629015</v>
      </c>
      <c r="L26" s="32">
        <v>228.7314139906737</v>
      </c>
      <c r="M26" s="32">
        <v>268.81075263825022</v>
      </c>
      <c r="N26" s="32">
        <v>327.47164746551988</v>
      </c>
      <c r="O26" s="32">
        <v>372.89165335096658</v>
      </c>
      <c r="P26" s="32">
        <v>416.59841349070769</v>
      </c>
      <c r="Q26" s="32">
        <v>466.11112792085646</v>
      </c>
      <c r="R26" s="32">
        <f>(R24*100-R25*$B$7)/(100-$B$7)</f>
        <v>531.79099060015494</v>
      </c>
      <c r="S26" s="32">
        <f>(S24*100-S25*$B$7)/(100-$B$7)</f>
        <v>638.27722748395945</v>
      </c>
      <c r="T26" s="32">
        <f>(T24*100-T25*$B$7)/(100-$B$7)</f>
        <v>777.48270478127006</v>
      </c>
      <c r="V26" s="33"/>
    </row>
    <row r="27" spans="1:24">
      <c r="A27" t="s">
        <v>142</v>
      </c>
      <c r="C27" s="32">
        <v>37.368066666666664</v>
      </c>
      <c r="D27" s="32">
        <v>43.249766666666659</v>
      </c>
      <c r="E27" s="32">
        <v>57.327416666666664</v>
      </c>
      <c r="F27" s="32">
        <v>84.513666666666666</v>
      </c>
      <c r="G27" s="32">
        <v>99.999983333333333</v>
      </c>
      <c r="H27" s="32">
        <v>120.27455833333335</v>
      </c>
      <c r="I27" s="32">
        <v>134.14360833333333</v>
      </c>
      <c r="J27" s="32">
        <v>149.46338715490432</v>
      </c>
      <c r="K27" s="36">
        <v>169.18739143565264</v>
      </c>
      <c r="L27" s="32">
        <v>188.7860192857523</v>
      </c>
      <c r="M27" s="32">
        <v>216.99746781260976</v>
      </c>
      <c r="N27" s="32">
        <v>280.33284069038569</v>
      </c>
      <c r="O27" s="32">
        <v>332.25846563950171</v>
      </c>
      <c r="P27" s="32">
        <v>378.80363348444115</v>
      </c>
      <c r="Q27" s="32">
        <v>436.98605505087511</v>
      </c>
      <c r="R27" s="32">
        <v>487.47579582318258</v>
      </c>
      <c r="S27" s="32">
        <v>559.82752580759484</v>
      </c>
      <c r="T27" s="32">
        <v>669.97228601152437</v>
      </c>
      <c r="V27" s="33"/>
      <c r="X27" s="33"/>
    </row>
    <row r="28" spans="1:24">
      <c r="A28" t="s">
        <v>143</v>
      </c>
      <c r="C28" s="32">
        <v>45.567691666666661</v>
      </c>
      <c r="D28" s="32">
        <v>48.474308333333333</v>
      </c>
      <c r="E28" s="32">
        <v>63.855683333333332</v>
      </c>
      <c r="F28" s="32">
        <v>91.299824999999998</v>
      </c>
      <c r="G28" s="32">
        <v>100.00000833333333</v>
      </c>
      <c r="H28" s="32">
        <v>119.03013333333335</v>
      </c>
      <c r="I28" s="32">
        <v>139.19187500000001</v>
      </c>
      <c r="J28" s="32">
        <v>153.11195019901652</v>
      </c>
      <c r="K28" s="36">
        <v>162.22867729722017</v>
      </c>
      <c r="L28" s="32">
        <v>167.86855933593662</v>
      </c>
      <c r="M28" s="32">
        <v>187.03339250535578</v>
      </c>
      <c r="N28" s="32">
        <v>226.07608459990354</v>
      </c>
      <c r="O28" s="32">
        <v>262.3402010796363</v>
      </c>
      <c r="P28" s="32">
        <v>296.22114049442069</v>
      </c>
      <c r="Q28" s="32">
        <v>337.02849405613637</v>
      </c>
      <c r="R28" s="32">
        <v>395.74184786731843</v>
      </c>
      <c r="S28" s="32">
        <v>460.61985938047945</v>
      </c>
      <c r="T28" s="32">
        <v>570.69922153915149</v>
      </c>
      <c r="V28" s="33"/>
      <c r="X28" s="33"/>
    </row>
    <row r="29" spans="1:24">
      <c r="A29" t="s">
        <v>144</v>
      </c>
      <c r="C29" s="32">
        <v>36.359099999999998</v>
      </c>
      <c r="D29" s="32">
        <v>43.260566666666676</v>
      </c>
      <c r="E29" s="32">
        <v>55.458583333333337</v>
      </c>
      <c r="F29" s="32">
        <v>78.741791666666657</v>
      </c>
      <c r="G29" s="32">
        <v>99.999983333333333</v>
      </c>
      <c r="H29" s="32">
        <v>160.82544166666668</v>
      </c>
      <c r="I29" s="32">
        <v>181.06796666666671</v>
      </c>
      <c r="J29" s="32">
        <v>224.44020969502401</v>
      </c>
      <c r="K29" s="36">
        <v>269.38286895436988</v>
      </c>
      <c r="L29" s="32">
        <v>312.69587367819423</v>
      </c>
      <c r="M29" s="32">
        <v>368.34215708159462</v>
      </c>
      <c r="N29" s="32">
        <v>385.16737395717132</v>
      </c>
      <c r="O29" s="32">
        <v>424.67159479040629</v>
      </c>
      <c r="P29" s="32">
        <v>469.7481186015055</v>
      </c>
      <c r="Q29" s="32">
        <v>506.76322280783637</v>
      </c>
      <c r="R29" s="32">
        <v>609.74137341818096</v>
      </c>
      <c r="S29" s="32">
        <v>896.8261266380814</v>
      </c>
      <c r="T29" s="32">
        <v>1128.2417680097503</v>
      </c>
      <c r="V29" s="33"/>
      <c r="X29" s="33"/>
    </row>
    <row r="30" spans="1:24">
      <c r="A30" t="s">
        <v>145</v>
      </c>
      <c r="C30" s="32">
        <v>42.635533333333335</v>
      </c>
      <c r="D30" s="32">
        <v>45.199658333333325</v>
      </c>
      <c r="E30" s="32">
        <v>63.884908333333335</v>
      </c>
      <c r="F30" s="32">
        <v>91.72955833333333</v>
      </c>
      <c r="G30" s="32">
        <v>100.00004999999999</v>
      </c>
      <c r="H30" s="32">
        <v>115.02305833333332</v>
      </c>
      <c r="I30" s="32">
        <v>130.52345</v>
      </c>
      <c r="J30" s="32">
        <v>148.43213996140392</v>
      </c>
      <c r="K30" s="36">
        <v>161.26324282882271</v>
      </c>
      <c r="L30" s="32">
        <v>167.02633761766262</v>
      </c>
      <c r="M30" s="32">
        <v>193.73570638854576</v>
      </c>
      <c r="N30" s="32">
        <v>255.05753448143287</v>
      </c>
      <c r="O30" s="32">
        <v>294.06686343856558</v>
      </c>
      <c r="P30" s="32">
        <v>329.08626617818601</v>
      </c>
      <c r="Q30" s="32">
        <v>374.56873825222846</v>
      </c>
      <c r="R30" s="32">
        <v>435.19479806227719</v>
      </c>
      <c r="S30" s="32">
        <v>488.68959102007921</v>
      </c>
      <c r="T30" s="32">
        <v>600.74178663253724</v>
      </c>
      <c r="V30" s="33"/>
      <c r="X30" s="33"/>
    </row>
    <row r="31" spans="1:24">
      <c r="A31" t="s">
        <v>146</v>
      </c>
      <c r="C31" s="32">
        <v>43.29781818181818</v>
      </c>
      <c r="D31" s="32">
        <v>51.278333333333336</v>
      </c>
      <c r="E31" s="32">
        <v>66.996875000000003</v>
      </c>
      <c r="F31" s="32">
        <v>88.394424999999998</v>
      </c>
      <c r="G31" s="32">
        <v>99.999991666666645</v>
      </c>
      <c r="H31" s="32">
        <v>122.50228333333335</v>
      </c>
      <c r="I31" s="32">
        <v>148.10462500000003</v>
      </c>
      <c r="J31" s="32">
        <v>178.092590320531</v>
      </c>
      <c r="K31" s="36">
        <v>214.93955075268153</v>
      </c>
      <c r="L31" s="32">
        <v>283.03745548893477</v>
      </c>
      <c r="M31" s="32">
        <v>338.56702034843369</v>
      </c>
      <c r="N31" s="32">
        <v>502.23960953884699</v>
      </c>
      <c r="O31" s="32">
        <v>553.73065595677588</v>
      </c>
      <c r="P31" s="32">
        <v>596.77220858691362</v>
      </c>
      <c r="Q31" s="32">
        <v>649.81433816823619</v>
      </c>
      <c r="R31" s="32">
        <v>715.08036043825211</v>
      </c>
      <c r="S31" s="32">
        <v>823.40557165832115</v>
      </c>
      <c r="T31" s="32">
        <v>956.87745251395711</v>
      </c>
      <c r="V31" s="33"/>
      <c r="X31" s="33"/>
    </row>
    <row r="32" spans="1:24">
      <c r="A32" t="s">
        <v>147</v>
      </c>
      <c r="C32" s="32">
        <v>40.66780833333334</v>
      </c>
      <c r="D32" s="32">
        <v>51.274983333333331</v>
      </c>
      <c r="E32" s="32">
        <v>75.244783333333345</v>
      </c>
      <c r="F32" s="32">
        <v>96.238541666666663</v>
      </c>
      <c r="G32" s="32">
        <v>100</v>
      </c>
      <c r="H32" s="32">
        <v>159.44054166666663</v>
      </c>
      <c r="I32" s="32">
        <v>180.127825</v>
      </c>
      <c r="J32" s="32">
        <v>236.90031104777248</v>
      </c>
      <c r="K32" s="36">
        <v>303.16728561982319</v>
      </c>
      <c r="L32" s="32">
        <v>355.83605562925476</v>
      </c>
      <c r="M32" s="32">
        <v>438.18547967965219</v>
      </c>
      <c r="N32" s="32">
        <v>450.57472029616628</v>
      </c>
      <c r="O32" s="32">
        <v>494.11074604449823</v>
      </c>
      <c r="P32" s="32">
        <v>603.9370466162768</v>
      </c>
      <c r="Q32" s="32">
        <v>723.0241694781821</v>
      </c>
      <c r="R32" s="32">
        <v>852.04787250368827</v>
      </c>
      <c r="S32" s="32">
        <v>1100.8663945800688</v>
      </c>
      <c r="T32" s="32">
        <v>1396.9736495341383</v>
      </c>
      <c r="V32" s="33"/>
      <c r="X32" s="33"/>
    </row>
    <row r="33" spans="1:27">
      <c r="A33" t="s">
        <v>148</v>
      </c>
      <c r="C33" s="32">
        <v>59.462066666666679</v>
      </c>
      <c r="D33" s="32">
        <v>60.471575000000001</v>
      </c>
      <c r="E33" s="32">
        <v>67.469183333333319</v>
      </c>
      <c r="F33" s="32">
        <v>84.297316666666674</v>
      </c>
      <c r="G33" s="32">
        <v>100.00001666666667</v>
      </c>
      <c r="H33" s="32">
        <v>120.80123333333331</v>
      </c>
      <c r="I33" s="32">
        <v>172.17383333333336</v>
      </c>
      <c r="J33" s="32">
        <v>169.80820448559612</v>
      </c>
      <c r="K33" s="36">
        <v>192.20925828004135</v>
      </c>
      <c r="L33" s="32">
        <v>254.57910969428653</v>
      </c>
      <c r="M33" s="32">
        <v>257.82927125585979</v>
      </c>
      <c r="N33" s="32">
        <v>273.24579902372147</v>
      </c>
      <c r="O33" s="32">
        <v>272.95336121935162</v>
      </c>
      <c r="P33" s="32">
        <v>273.47337815005613</v>
      </c>
      <c r="Q33" s="32">
        <v>274.83526158538933</v>
      </c>
      <c r="R33" s="32">
        <v>278.9914177799219</v>
      </c>
      <c r="S33" s="32">
        <v>302.5524550190936</v>
      </c>
      <c r="T33" s="32">
        <v>343.15310819145725</v>
      </c>
      <c r="V33" s="33"/>
      <c r="X33" s="33"/>
    </row>
    <row r="34" spans="1:27">
      <c r="A34" t="s">
        <v>149</v>
      </c>
      <c r="C34" s="32">
        <v>43.944058333333338</v>
      </c>
      <c r="D34" s="32">
        <v>49.31229166666666</v>
      </c>
      <c r="E34" s="32">
        <v>64.735916666666668</v>
      </c>
      <c r="F34" s="32">
        <v>93.043483333333327</v>
      </c>
      <c r="G34" s="32">
        <v>100.00000833333335</v>
      </c>
      <c r="H34" s="32">
        <v>117.28169166666665</v>
      </c>
      <c r="I34" s="32">
        <v>136.69785000000002</v>
      </c>
      <c r="J34" s="32">
        <v>161.96160014882986</v>
      </c>
      <c r="K34" s="36">
        <v>188.91831075728064</v>
      </c>
      <c r="L34" s="32">
        <v>216.39498617470326</v>
      </c>
      <c r="M34" s="32">
        <v>247.00710804725097</v>
      </c>
      <c r="N34" s="32">
        <v>430.32885383992283</v>
      </c>
      <c r="O34" s="32">
        <v>519.65804259211393</v>
      </c>
      <c r="P34" s="32">
        <v>563.6576747356911</v>
      </c>
      <c r="Q34" s="32">
        <v>639.0933057782587</v>
      </c>
      <c r="R34" s="32">
        <v>712.42083266532154</v>
      </c>
      <c r="S34" s="32">
        <v>821.82462774540636</v>
      </c>
      <c r="T34" s="32">
        <v>1026.1746584701407</v>
      </c>
      <c r="V34" s="33"/>
      <c r="X34" s="33"/>
    </row>
    <row r="35" spans="1:27">
      <c r="A35" t="s">
        <v>150</v>
      </c>
      <c r="C35" s="32">
        <v>55.349491666666665</v>
      </c>
      <c r="D35" s="32">
        <v>64.092483333333334</v>
      </c>
      <c r="E35" s="32">
        <v>72.144416666666672</v>
      </c>
      <c r="F35" s="32">
        <v>85.63829166666666</v>
      </c>
      <c r="G35" s="32">
        <v>99.999991666666673</v>
      </c>
      <c r="H35" s="32">
        <v>263.40871666666663</v>
      </c>
      <c r="I35" s="32">
        <v>202.66378333333333</v>
      </c>
      <c r="J35" s="32">
        <v>188.5456857444868</v>
      </c>
      <c r="K35" s="36">
        <v>205.75265227021555</v>
      </c>
      <c r="L35" s="32">
        <v>214.39059648418336</v>
      </c>
      <c r="M35" s="32">
        <v>248.36313072737605</v>
      </c>
      <c r="N35" s="32">
        <v>277.9148021439882</v>
      </c>
      <c r="O35" s="32">
        <v>281.04108599929936</v>
      </c>
      <c r="P35" s="32">
        <v>288.05376775777319</v>
      </c>
      <c r="Q35" s="32">
        <v>321.68153169708899</v>
      </c>
      <c r="R35" s="32">
        <v>351.88497215006072</v>
      </c>
      <c r="S35" s="32">
        <v>376.2842633270173</v>
      </c>
      <c r="T35" s="32">
        <v>470.96701811331843</v>
      </c>
      <c r="V35" s="33"/>
      <c r="X35" s="33"/>
    </row>
    <row r="36" spans="1:27">
      <c r="A36" t="s">
        <v>151</v>
      </c>
      <c r="C36" s="32">
        <v>45.854733333333336</v>
      </c>
      <c r="D36" s="32">
        <v>49.535875000000004</v>
      </c>
      <c r="E36" s="32">
        <v>63.937991666666655</v>
      </c>
      <c r="F36" s="32">
        <v>85.004291666666674</v>
      </c>
      <c r="G36" s="32">
        <v>100</v>
      </c>
      <c r="H36" s="32">
        <v>118.0515916666667</v>
      </c>
      <c r="I36" s="32">
        <v>175.68655000000001</v>
      </c>
      <c r="J36" s="32">
        <v>217.46854780900057</v>
      </c>
      <c r="K36" s="36">
        <v>239.9286849898009</v>
      </c>
      <c r="L36" s="32">
        <v>278.45987780924463</v>
      </c>
      <c r="M36" s="32">
        <v>338.55464293101409</v>
      </c>
      <c r="N36" s="32">
        <v>438.13581337396027</v>
      </c>
      <c r="O36" s="32">
        <v>518.26403514903302</v>
      </c>
      <c r="P36" s="32">
        <v>562.7895845892732</v>
      </c>
      <c r="Q36" s="32">
        <v>604.92293158457142</v>
      </c>
      <c r="R36" s="32">
        <v>678.81555666327984</v>
      </c>
      <c r="S36" s="32">
        <v>739.29346642081566</v>
      </c>
      <c r="T36" s="32">
        <v>876.22058744092226</v>
      </c>
      <c r="V36" s="33"/>
      <c r="X36" s="33"/>
    </row>
    <row r="37" spans="1:27">
      <c r="A37" t="s">
        <v>152</v>
      </c>
      <c r="C37" s="32">
        <v>40.361425000000004</v>
      </c>
      <c r="D37" s="32">
        <v>45.162149999999997</v>
      </c>
      <c r="E37" s="32">
        <v>66.187491666666673</v>
      </c>
      <c r="F37" s="32">
        <v>96.426933333333338</v>
      </c>
      <c r="G37" s="32">
        <v>100</v>
      </c>
      <c r="H37" s="32">
        <v>122.19201666666667</v>
      </c>
      <c r="I37" s="32">
        <v>143.69719166666667</v>
      </c>
      <c r="J37" s="32">
        <v>155.67424981101897</v>
      </c>
      <c r="K37" s="36">
        <v>175.68400424033709</v>
      </c>
      <c r="L37" s="32">
        <v>199.42143960592784</v>
      </c>
      <c r="M37" s="32">
        <v>224.43164966381403</v>
      </c>
      <c r="N37" s="32">
        <v>256.47680673359395</v>
      </c>
      <c r="O37" s="32">
        <v>278.49636303617973</v>
      </c>
      <c r="P37" s="32">
        <v>324.52529957473854</v>
      </c>
      <c r="Q37" s="32">
        <v>375.41473407246411</v>
      </c>
      <c r="R37" s="32">
        <v>435.66468787212972</v>
      </c>
      <c r="S37" s="32">
        <v>504.7909336665457</v>
      </c>
      <c r="T37" s="32">
        <v>601.84091938105382</v>
      </c>
      <c r="V37" s="33"/>
      <c r="X37" s="33"/>
    </row>
    <row r="41" spans="1:27" ht="15.75">
      <c r="E41" s="27"/>
      <c r="F41" s="27"/>
      <c r="G41" s="27" t="s">
        <v>153</v>
      </c>
      <c r="H41" s="27"/>
      <c r="I41" s="27"/>
      <c r="J41" s="27"/>
    </row>
    <row r="42" spans="1:27" ht="15.75">
      <c r="A42" s="28" t="s">
        <v>124</v>
      </c>
      <c r="B42" s="28" t="s">
        <v>125</v>
      </c>
      <c r="C42" s="28"/>
      <c r="E42" s="28">
        <v>2000</v>
      </c>
      <c r="F42" s="28">
        <v>2001</v>
      </c>
      <c r="G42" s="28">
        <v>2002</v>
      </c>
      <c r="H42" s="28">
        <v>2003</v>
      </c>
      <c r="I42" s="28">
        <v>2004</v>
      </c>
      <c r="J42" s="28">
        <v>2005</v>
      </c>
      <c r="K42" s="29">
        <v>2006</v>
      </c>
      <c r="L42" s="28">
        <v>2007</v>
      </c>
      <c r="M42" s="28">
        <v>2008</v>
      </c>
      <c r="N42" s="28">
        <v>2009</v>
      </c>
      <c r="O42" s="28">
        <v>2010</v>
      </c>
      <c r="P42" s="28">
        <v>2011</v>
      </c>
      <c r="Q42" s="28">
        <v>2012</v>
      </c>
      <c r="R42" s="28">
        <v>2013</v>
      </c>
      <c r="S42" s="28">
        <v>2014</v>
      </c>
      <c r="T42" s="28">
        <v>2015</v>
      </c>
      <c r="U42" s="28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30" t="s">
        <v>126</v>
      </c>
      <c r="B43" s="30">
        <v>100</v>
      </c>
      <c r="C43" s="30"/>
      <c r="E43" s="37" t="s">
        <v>154</v>
      </c>
      <c r="F43" s="30">
        <f t="shared" ref="F43:T57" si="0">F6/E6*100-100</f>
        <v>42.337044783307874</v>
      </c>
      <c r="G43" s="30">
        <f t="shared" si="0"/>
        <v>19.422104978129084</v>
      </c>
      <c r="H43" s="30">
        <f t="shared" si="0"/>
        <v>24.704470444047814</v>
      </c>
      <c r="I43" s="30">
        <f t="shared" si="0"/>
        <v>16.951827668293191</v>
      </c>
      <c r="J43" s="30">
        <f t="shared" si="0"/>
        <v>17.198793520101646</v>
      </c>
      <c r="K43" s="36">
        <f t="shared" si="0"/>
        <v>12.465806305017125</v>
      </c>
      <c r="L43" s="30">
        <f t="shared" si="0"/>
        <v>12.258282077679539</v>
      </c>
      <c r="M43" s="30">
        <f t="shared" si="0"/>
        <v>17.88900921225671</v>
      </c>
      <c r="N43" s="30">
        <f t="shared" si="0"/>
        <v>19.329905102269322</v>
      </c>
      <c r="O43" s="30">
        <f t="shared" si="0"/>
        <v>10.708897520430469</v>
      </c>
      <c r="P43" s="30">
        <f t="shared" si="0"/>
        <v>8.7253788465699387</v>
      </c>
      <c r="Q43" s="30">
        <f t="shared" si="0"/>
        <v>9.1606350817513373</v>
      </c>
      <c r="R43" s="30">
        <f t="shared" si="0"/>
        <v>11.666192307172892</v>
      </c>
      <c r="S43" s="30">
        <f t="shared" si="0"/>
        <v>15.491363019556715</v>
      </c>
      <c r="T43" s="30">
        <f t="shared" si="0"/>
        <v>17.216170323322984</v>
      </c>
    </row>
    <row r="44" spans="1:27">
      <c r="A44" s="30" t="s">
        <v>127</v>
      </c>
      <c r="B44" s="30">
        <v>44.908392999999997</v>
      </c>
      <c r="C44" s="30"/>
      <c r="E44" s="37" t="s">
        <v>154</v>
      </c>
      <c r="F44" s="30">
        <f t="shared" si="0"/>
        <v>46.149011636193791</v>
      </c>
      <c r="G44" s="30">
        <f t="shared" si="0"/>
        <v>22.854757892376185</v>
      </c>
      <c r="H44" s="30">
        <f t="shared" si="0"/>
        <v>22.935812760841287</v>
      </c>
      <c r="I44" s="30">
        <f t="shared" si="0"/>
        <v>18.486658689864328</v>
      </c>
      <c r="J44" s="30">
        <f t="shared" si="0"/>
        <v>12.535422137607654</v>
      </c>
      <c r="K44" s="36">
        <f t="shared" si="0"/>
        <v>10.402311647347929</v>
      </c>
      <c r="L44" s="30">
        <f t="shared" si="0"/>
        <v>10.831549632120669</v>
      </c>
      <c r="M44" s="30">
        <f t="shared" si="0"/>
        <v>18.18346364868853</v>
      </c>
      <c r="N44" s="30">
        <f t="shared" si="0"/>
        <v>15.738256100604886</v>
      </c>
      <c r="O44" s="30">
        <f t="shared" si="0"/>
        <v>6.0920084247771058</v>
      </c>
      <c r="P44" s="30">
        <f t="shared" si="0"/>
        <v>4.0292268080809066</v>
      </c>
      <c r="Q44" s="30">
        <f t="shared" si="0"/>
        <v>4.573993364596987</v>
      </c>
      <c r="R44" s="30">
        <f t="shared" si="0"/>
        <v>7.2850328654771772</v>
      </c>
      <c r="S44" s="30">
        <f t="shared" si="0"/>
        <v>6.7915649941291178</v>
      </c>
      <c r="T44" s="30">
        <f t="shared" si="0"/>
        <v>7.3276724140059599</v>
      </c>
    </row>
    <row r="45" spans="1:27">
      <c r="A45" s="30" t="s">
        <v>128</v>
      </c>
      <c r="B45" s="30">
        <v>43.2729304</v>
      </c>
      <c r="C45" s="30"/>
      <c r="E45" s="37" t="s">
        <v>154</v>
      </c>
      <c r="F45" s="30">
        <f t="shared" si="0"/>
        <v>46.341871474889871</v>
      </c>
      <c r="G45" s="30">
        <f t="shared" si="0"/>
        <v>22.262630450677577</v>
      </c>
      <c r="H45" s="30">
        <f t="shared" si="0"/>
        <v>23.048168843213318</v>
      </c>
      <c r="I45" s="30">
        <f t="shared" si="0"/>
        <v>18.629764264549763</v>
      </c>
      <c r="J45" s="30">
        <f t="shared" si="0"/>
        <v>12.886094304524505</v>
      </c>
      <c r="K45" s="36">
        <f t="shared" si="0"/>
        <v>10.614111072277126</v>
      </c>
      <c r="L45" s="30">
        <f t="shared" si="0"/>
        <v>10.817315102455183</v>
      </c>
      <c r="M45" s="30">
        <f t="shared" si="0"/>
        <v>18.078290903726838</v>
      </c>
      <c r="N45" s="30">
        <f t="shared" si="0"/>
        <v>16.225090591928563</v>
      </c>
      <c r="O45" s="30">
        <f t="shared" si="0"/>
        <v>5.7406504038201405</v>
      </c>
      <c r="P45" s="30">
        <f t="shared" si="0"/>
        <v>3.8461907398807682</v>
      </c>
      <c r="Q45" s="30">
        <f t="shared" si="0"/>
        <v>4.1973915070877581</v>
      </c>
      <c r="R45" s="30">
        <f t="shared" si="0"/>
        <v>7.3806040645541913</v>
      </c>
      <c r="S45" s="30">
        <f t="shared" si="0"/>
        <v>6.1385114789416377</v>
      </c>
      <c r="T45" s="30">
        <f t="shared" si="0"/>
        <v>6.9772576034610552</v>
      </c>
    </row>
    <row r="46" spans="1:27">
      <c r="A46" s="30" t="s">
        <v>1</v>
      </c>
      <c r="B46" s="30">
        <v>7.9729260000000002</v>
      </c>
      <c r="C46" s="30"/>
      <c r="E46" s="37" t="s">
        <v>154</v>
      </c>
      <c r="F46" s="30">
        <f t="shared" si="0"/>
        <v>49.341591032260567</v>
      </c>
      <c r="G46" s="30">
        <f t="shared" si="0"/>
        <v>18.985639831311232</v>
      </c>
      <c r="H46" s="30">
        <f t="shared" si="0"/>
        <v>-100</v>
      </c>
      <c r="I46" s="30" t="e">
        <f t="shared" si="0"/>
        <v>#DIV/0!</v>
      </c>
      <c r="J46" s="30">
        <f t="shared" si="0"/>
        <v>13.925839216092541</v>
      </c>
      <c r="K46" s="36">
        <f t="shared" si="0"/>
        <v>0.16806258509053862</v>
      </c>
      <c r="L46" s="30">
        <f t="shared" si="0"/>
        <v>5.821671300590765</v>
      </c>
      <c r="M46" s="30">
        <f t="shared" si="0"/>
        <v>27.306744072547502</v>
      </c>
      <c r="N46" s="30">
        <f t="shared" si="0"/>
        <v>23.662874629314004</v>
      </c>
      <c r="O46" s="30">
        <f t="shared" si="0"/>
        <v>2.8339936734870435</v>
      </c>
      <c r="P46" s="30">
        <f t="shared" si="0"/>
        <v>2.3531135340452636</v>
      </c>
      <c r="Q46" s="30">
        <f t="shared" si="0"/>
        <v>8.0678385436134619</v>
      </c>
      <c r="R46" s="30">
        <f t="shared" si="0"/>
        <v>7.7816250679057788</v>
      </c>
      <c r="S46" s="30">
        <f t="shared" si="0"/>
        <v>8.9432032681922919</v>
      </c>
      <c r="T46" s="30">
        <f t="shared" si="0"/>
        <v>7.339458418536708</v>
      </c>
      <c r="W46">
        <f>W59/W58*P46</f>
        <v>4.9744539552028817</v>
      </c>
      <c r="X46">
        <f>X59/X58*Q46</f>
        <v>17.017241628477539</v>
      </c>
      <c r="Y46">
        <f>Y59/Y58*R46</f>
        <v>20.089051610237867</v>
      </c>
      <c r="Z46">
        <f>Z59/Z58*S46</f>
        <v>26.593890005241878</v>
      </c>
      <c r="AA46">
        <f>AA59/AA58*T46</f>
        <v>26.730577939086341</v>
      </c>
    </row>
    <row r="47" spans="1:27">
      <c r="A47" s="30" t="s">
        <v>2</v>
      </c>
      <c r="B47" s="30">
        <v>4.0685031</v>
      </c>
      <c r="C47" s="30"/>
      <c r="E47" s="37" t="s">
        <v>154</v>
      </c>
      <c r="F47" s="30">
        <f t="shared" si="0"/>
        <v>29.398973211158165</v>
      </c>
      <c r="G47" s="30">
        <f t="shared" si="0"/>
        <v>37.86907090895528</v>
      </c>
      <c r="H47" s="30">
        <f t="shared" si="0"/>
        <v>21.751810249475227</v>
      </c>
      <c r="I47" s="30">
        <f t="shared" si="0"/>
        <v>21.583559287685318</v>
      </c>
      <c r="J47" s="30">
        <f t="shared" si="0"/>
        <v>4.897647998985093</v>
      </c>
      <c r="K47" s="36">
        <f t="shared" si="0"/>
        <v>8.5026260240526312</v>
      </c>
      <c r="L47" s="30">
        <f t="shared" si="0"/>
        <v>11.820812995486676</v>
      </c>
      <c r="M47" s="30">
        <f t="shared" si="0"/>
        <v>21.908127710735954</v>
      </c>
      <c r="N47" s="30">
        <f t="shared" si="0"/>
        <v>1.4886029104620633</v>
      </c>
      <c r="O47" s="30">
        <f t="shared" si="0"/>
        <v>13.601640018529764</v>
      </c>
      <c r="P47" s="30">
        <f t="shared" si="0"/>
        <v>9.9486822673386541</v>
      </c>
      <c r="Q47" s="30">
        <f t="shared" si="0"/>
        <v>10.46836469553412</v>
      </c>
      <c r="R47" s="30">
        <f t="shared" si="0"/>
        <v>6.6295337046629754</v>
      </c>
      <c r="S47" s="30">
        <f t="shared" si="0"/>
        <v>13.197845333953566</v>
      </c>
      <c r="T47" s="30">
        <f t="shared" si="0"/>
        <v>10.629776318982536</v>
      </c>
      <c r="W47">
        <f>W59/W58*P47</f>
        <v>21.031395696722715</v>
      </c>
      <c r="X47">
        <f>X59/X58*Q47</f>
        <v>22.080596992108426</v>
      </c>
      <c r="Y47">
        <f>Y59/Y58*R47</f>
        <v>17.114811312880196</v>
      </c>
      <c r="Z47">
        <f>Z59/Z58*S47</f>
        <v>39.245674798164423</v>
      </c>
      <c r="AA47">
        <f>AA59/AA58*T47</f>
        <v>38.714036944740528</v>
      </c>
    </row>
    <row r="48" spans="1:27">
      <c r="A48" s="30" t="s">
        <v>129</v>
      </c>
      <c r="B48" s="30">
        <v>10.238277700000001</v>
      </c>
      <c r="C48" s="30"/>
      <c r="E48" s="37" t="s">
        <v>154</v>
      </c>
      <c r="F48" s="30">
        <f t="shared" si="0"/>
        <v>39.368412849553863</v>
      </c>
      <c r="G48" s="30">
        <f t="shared" si="0"/>
        <v>20.838880257093308</v>
      </c>
      <c r="H48" s="30">
        <f t="shared" si="0"/>
        <v>23.635977649554434</v>
      </c>
      <c r="I48" s="30">
        <f t="shared" si="0"/>
        <v>23.601821445243942</v>
      </c>
      <c r="J48" s="30">
        <f t="shared" si="0"/>
        <v>9.73654814222715</v>
      </c>
      <c r="K48" s="36">
        <f t="shared" si="0"/>
        <v>19.141096309524258</v>
      </c>
      <c r="L48" s="30">
        <f t="shared" si="0"/>
        <v>17.799406453601989</v>
      </c>
      <c r="M48" s="30">
        <f t="shared" si="0"/>
        <v>19.44072433307484</v>
      </c>
      <c r="N48" s="30">
        <f t="shared" si="0"/>
        <v>17.386302680860211</v>
      </c>
      <c r="O48" s="30">
        <f t="shared" si="0"/>
        <v>4.6261525173407136</v>
      </c>
      <c r="P48" s="30">
        <f t="shared" si="0"/>
        <v>3.9726796432920679</v>
      </c>
      <c r="Q48" s="30">
        <f t="shared" si="0"/>
        <v>4.1305133193312713</v>
      </c>
      <c r="R48" s="30">
        <f t="shared" si="0"/>
        <v>9.110598583521238</v>
      </c>
      <c r="S48" s="30">
        <f t="shared" si="0"/>
        <v>5.012229120178219</v>
      </c>
      <c r="T48" s="30">
        <f t="shared" si="0"/>
        <v>5.7012579868200817</v>
      </c>
      <c r="W48">
        <f>W59/W58*P48</f>
        <v>8.3981974003418678</v>
      </c>
      <c r="X48">
        <f>X59/X58*Q48</f>
        <v>8.7123636429669116</v>
      </c>
      <c r="Y48">
        <f>Y59/Y58*R48</f>
        <v>23.519931061620024</v>
      </c>
      <c r="Z48">
        <f>Z59/Z58*S48</f>
        <v>14.904577913058322</v>
      </c>
      <c r="AA48">
        <f>AA59/AA58*T48</f>
        <v>20.764191617004453</v>
      </c>
    </row>
    <row r="49" spans="1:27">
      <c r="A49" s="30" t="s">
        <v>130</v>
      </c>
      <c r="B49" s="30">
        <v>1.6903912999999999</v>
      </c>
      <c r="C49" s="30"/>
      <c r="E49" s="37" t="s">
        <v>154</v>
      </c>
      <c r="F49" s="30">
        <f t="shared" si="0"/>
        <v>40.018872854932141</v>
      </c>
      <c r="G49" s="30">
        <f t="shared" si="0"/>
        <v>40.743727431548933</v>
      </c>
      <c r="H49" s="30">
        <f t="shared" si="0"/>
        <v>23.156815456867406</v>
      </c>
      <c r="I49" s="30">
        <f t="shared" si="0"/>
        <v>9.1538808793965956</v>
      </c>
      <c r="J49" s="30">
        <f t="shared" si="0"/>
        <v>7.095530903029541</v>
      </c>
      <c r="K49" s="36">
        <f t="shared" si="0"/>
        <v>4.2598908174528418</v>
      </c>
      <c r="L49" s="30">
        <f t="shared" si="0"/>
        <v>12.153033859508298</v>
      </c>
      <c r="M49" s="30">
        <f t="shared" si="0"/>
        <v>25.307897246523709</v>
      </c>
      <c r="N49" s="30">
        <f t="shared" si="0"/>
        <v>-1.9733515108956112</v>
      </c>
      <c r="O49" s="30">
        <f t="shared" si="0"/>
        <v>10.914853842811368</v>
      </c>
      <c r="P49" s="30">
        <f t="shared" si="0"/>
        <v>6.7128795644415362</v>
      </c>
      <c r="Q49" s="30">
        <f t="shared" si="0"/>
        <v>10.312578688705699</v>
      </c>
      <c r="R49" s="30">
        <f t="shared" si="0"/>
        <v>3.4651448022827935</v>
      </c>
      <c r="S49" s="30">
        <f t="shared" si="0"/>
        <v>13.48066292112749</v>
      </c>
      <c r="T49" s="30">
        <f t="shared" si="0"/>
        <v>10.148154282675719</v>
      </c>
      <c r="W49">
        <f>W59/W58*P49</f>
        <v>14.190947362718481</v>
      </c>
      <c r="X49">
        <f>X59/X58*Q49</f>
        <v>21.75200239936791</v>
      </c>
      <c r="Y49">
        <f>Y59/Y58*R49</f>
        <v>8.9456215331048625</v>
      </c>
      <c r="Z49">
        <f>Z59/Z58*S49</f>
        <v>40.0866732166619</v>
      </c>
      <c r="AA49">
        <f>AA59/AA58*T49</f>
        <v>36.959951746006261</v>
      </c>
    </row>
    <row r="50" spans="1:27">
      <c r="A50" s="30" t="s">
        <v>5</v>
      </c>
      <c r="B50" s="30">
        <v>2.4849819000000002</v>
      </c>
      <c r="C50" s="30"/>
      <c r="E50" s="37" t="s">
        <v>154</v>
      </c>
      <c r="F50" s="30">
        <f t="shared" si="0"/>
        <v>46.587422481093114</v>
      </c>
      <c r="G50" s="30">
        <f t="shared" si="0"/>
        <v>38.821361287536604</v>
      </c>
      <c r="H50" s="30">
        <f t="shared" si="0"/>
        <v>5.6969596726762433</v>
      </c>
      <c r="I50" s="30">
        <f t="shared" si="0"/>
        <v>5.3263278707460984</v>
      </c>
      <c r="J50" s="30">
        <f t="shared" si="0"/>
        <v>3.19896828180228</v>
      </c>
      <c r="K50" s="36">
        <f t="shared" si="0"/>
        <v>7.5970930846623901</v>
      </c>
      <c r="L50" s="30">
        <f t="shared" si="0"/>
        <v>19.620665459125547</v>
      </c>
      <c r="M50" s="30">
        <f t="shared" si="0"/>
        <v>52.558239281219443</v>
      </c>
      <c r="N50" s="30">
        <f t="shared" si="0"/>
        <v>-12.378200265225473</v>
      </c>
      <c r="O50" s="30">
        <f t="shared" si="0"/>
        <v>4.8541285285939324</v>
      </c>
      <c r="P50" s="30">
        <f t="shared" si="0"/>
        <v>8.7761843075197135</v>
      </c>
      <c r="Q50" s="30">
        <f t="shared" si="0"/>
        <v>5.972051001856201</v>
      </c>
      <c r="R50" s="30">
        <f t="shared" si="0"/>
        <v>5.5708981700109774</v>
      </c>
      <c r="S50" s="30">
        <f t="shared" si="0"/>
        <v>7.7406891473842165</v>
      </c>
      <c r="T50" s="30">
        <f t="shared" si="0"/>
        <v>4.7122749206910157</v>
      </c>
      <c r="W50">
        <f>W59/W58*P50</f>
        <v>18.552748989157415</v>
      </c>
      <c r="X50">
        <f>X59/X58*Q50</f>
        <v>12.596661964266426</v>
      </c>
      <c r="Y50">
        <f>Y59/Y58*R50</f>
        <v>14.381836682713494</v>
      </c>
      <c r="Z50">
        <f>Z59/Z58*S50</f>
        <v>23.018042817214788</v>
      </c>
      <c r="AA50">
        <f>AA59/AA58*T50</f>
        <v>17.162278856952298</v>
      </c>
    </row>
    <row r="51" spans="1:27">
      <c r="A51" s="30" t="s">
        <v>131</v>
      </c>
      <c r="B51" s="30">
        <v>2.1220216000000001</v>
      </c>
      <c r="C51" s="30"/>
      <c r="E51" s="37" t="s">
        <v>154</v>
      </c>
      <c r="F51" s="30">
        <f t="shared" si="0"/>
        <v>43.130421701116489</v>
      </c>
      <c r="G51" s="30">
        <f t="shared" si="0"/>
        <v>23.044761622378743</v>
      </c>
      <c r="H51" s="30">
        <f t="shared" si="0"/>
        <v>20.748108854781606</v>
      </c>
      <c r="I51" s="30">
        <f t="shared" si="0"/>
        <v>18.397940928592902</v>
      </c>
      <c r="J51" s="30">
        <f t="shared" si="0"/>
        <v>6.1252137009961274</v>
      </c>
      <c r="K51" s="36">
        <f t="shared" si="0"/>
        <v>11.953284972794734</v>
      </c>
      <c r="L51" s="30">
        <f t="shared" si="0"/>
        <v>14.596323852787748</v>
      </c>
      <c r="M51" s="30">
        <f t="shared" si="0"/>
        <v>18.304137846973177</v>
      </c>
      <c r="N51" s="30">
        <f t="shared" si="0"/>
        <v>10.317669463406489</v>
      </c>
      <c r="O51" s="30">
        <f t="shared" si="0"/>
        <v>7.7619370114188087</v>
      </c>
      <c r="P51" s="30">
        <f t="shared" si="0"/>
        <v>7.7259764103821738</v>
      </c>
      <c r="Q51" s="30">
        <f t="shared" si="0"/>
        <v>-1.7815650767727362</v>
      </c>
      <c r="R51" s="30">
        <f t="shared" si="0"/>
        <v>6.648573745138961</v>
      </c>
      <c r="S51" s="30">
        <f t="shared" si="0"/>
        <v>3.7585357522665248</v>
      </c>
      <c r="T51" s="30">
        <f t="shared" si="0"/>
        <v>3.5701603151236725</v>
      </c>
      <c r="W51">
        <f>W59/W58*P51</f>
        <v>16.332622016057169</v>
      </c>
      <c r="X51">
        <f>X59/X58*Q51</f>
        <v>-3.7577999639442616</v>
      </c>
      <c r="Y51">
        <f>Y59/Y58*R51</f>
        <v>17.163965101766873</v>
      </c>
      <c r="Z51">
        <f>Z59/Z58*S51</f>
        <v>11.176541936829858</v>
      </c>
      <c r="AA51">
        <f>AA59/AA58*T51</f>
        <v>13.002655389043413</v>
      </c>
    </row>
    <row r="52" spans="1:27">
      <c r="A52" s="30" t="s">
        <v>132</v>
      </c>
      <c r="B52" s="30">
        <v>12.461799300000001</v>
      </c>
      <c r="C52" s="30"/>
      <c r="E52" s="37" t="s">
        <v>154</v>
      </c>
      <c r="F52" s="30">
        <f t="shared" si="0"/>
        <v>57.329076834518446</v>
      </c>
      <c r="G52" s="30">
        <f t="shared" si="0"/>
        <v>13.881273576173641</v>
      </c>
      <c r="H52" s="30">
        <f t="shared" si="0"/>
        <v>22.201641020294275</v>
      </c>
      <c r="I52" s="30">
        <f t="shared" si="0"/>
        <v>23.370156461381569</v>
      </c>
      <c r="J52" s="30">
        <f t="shared" si="0"/>
        <v>21.570560974368931</v>
      </c>
      <c r="K52" s="36">
        <f t="shared" si="0"/>
        <v>10.703794115490183</v>
      </c>
      <c r="L52" s="30">
        <f t="shared" si="0"/>
        <v>4.9039384656529137</v>
      </c>
      <c r="M52" s="30">
        <f t="shared" si="0"/>
        <v>6.0832560845711612</v>
      </c>
      <c r="N52" s="30">
        <f t="shared" si="0"/>
        <v>24.074167192215043</v>
      </c>
      <c r="O52" s="30">
        <f t="shared" si="0"/>
        <v>3.3176907169088992</v>
      </c>
      <c r="P52" s="30">
        <f t="shared" si="0"/>
        <v>0.48149868213187119</v>
      </c>
      <c r="Q52" s="30">
        <f t="shared" si="0"/>
        <v>-0.84347889784105234</v>
      </c>
      <c r="R52" s="30">
        <f t="shared" si="0"/>
        <v>7.2176016993042964</v>
      </c>
      <c r="S52" s="30">
        <f t="shared" si="0"/>
        <v>-0.71806012778154127</v>
      </c>
      <c r="T52" s="30">
        <f t="shared" si="0"/>
        <v>5.8635966326486368</v>
      </c>
      <c r="W52">
        <f>W59/W58*P52</f>
        <v>1.0178824732006273</v>
      </c>
      <c r="X52">
        <f>X59/X58*Q52</f>
        <v>-1.7791238800193334</v>
      </c>
      <c r="Y52">
        <f>Y59/Y58*R52</f>
        <v>18.632968277728406</v>
      </c>
      <c r="Z52">
        <f>Z59/Z58*S52</f>
        <v>-2.1352541681893533</v>
      </c>
      <c r="AA52">
        <f>AA59/AA58*T52</f>
        <v>21.355434945515753</v>
      </c>
    </row>
    <row r="53" spans="1:27">
      <c r="A53" s="30" t="s">
        <v>133</v>
      </c>
      <c r="B53" s="30">
        <v>1.1741709</v>
      </c>
      <c r="C53" s="30"/>
      <c r="E53" s="37" t="s">
        <v>154</v>
      </c>
      <c r="F53" s="30">
        <f t="shared" si="0"/>
        <v>54.882893794927668</v>
      </c>
      <c r="G53" s="30">
        <f t="shared" si="0"/>
        <v>17.695018272752264</v>
      </c>
      <c r="H53" s="30">
        <f t="shared" si="0"/>
        <v>15.514996181528858</v>
      </c>
      <c r="I53" s="30">
        <f t="shared" si="0"/>
        <v>14.737150458489509</v>
      </c>
      <c r="J53" s="30">
        <f t="shared" si="0"/>
        <v>5.2713570718614164</v>
      </c>
      <c r="K53" s="36">
        <f t="shared" si="0"/>
        <v>23.54296467315848</v>
      </c>
      <c r="L53" s="30">
        <f t="shared" si="0"/>
        <v>19.349935036645263</v>
      </c>
      <c r="M53" s="30">
        <f t="shared" si="0"/>
        <v>11.73080524756125</v>
      </c>
      <c r="N53" s="30">
        <f t="shared" si="0"/>
        <v>-0.1216761175901695</v>
      </c>
      <c r="O53" s="30">
        <f t="shared" si="0"/>
        <v>27.849782093664828</v>
      </c>
      <c r="P53" s="30">
        <f t="shared" si="0"/>
        <v>14.700968319647004</v>
      </c>
      <c r="Q53" s="30">
        <f t="shared" si="0"/>
        <v>10.302891536567941</v>
      </c>
      <c r="R53" s="30">
        <f t="shared" si="0"/>
        <v>5.9028663115649351</v>
      </c>
      <c r="S53" s="30">
        <f t="shared" si="0"/>
        <v>11.958259487508343</v>
      </c>
      <c r="T53" s="30">
        <f t="shared" si="0"/>
        <v>11.842234707746798</v>
      </c>
      <c r="W53">
        <f>W59/W58*P53</f>
        <v>31.077671750611589</v>
      </c>
      <c r="X53">
        <f>X59/X58*Q53</f>
        <v>21.731569589795818</v>
      </c>
      <c r="Y53">
        <f>Y59/Y58*R53</f>
        <v>15.238845992521705</v>
      </c>
      <c r="Z53">
        <f>Z59/Z58*S53</f>
        <v>35.559589548412262</v>
      </c>
      <c r="AA53">
        <f>AA59/AA58*T53</f>
        <v>43.129855062451689</v>
      </c>
    </row>
    <row r="54" spans="1:27">
      <c r="A54" s="30" t="s">
        <v>134</v>
      </c>
      <c r="B54" s="30">
        <v>1.0600107999999999</v>
      </c>
      <c r="C54" s="30"/>
      <c r="E54" s="37" t="s">
        <v>154</v>
      </c>
      <c r="F54" s="30">
        <f t="shared" si="0"/>
        <v>35.126962253498306</v>
      </c>
      <c r="G54" s="30">
        <f t="shared" si="0"/>
        <v>72.836118657484974</v>
      </c>
      <c r="H54" s="30">
        <f t="shared" si="0"/>
        <v>25.427919001585735</v>
      </c>
      <c r="I54" s="30">
        <f t="shared" si="0"/>
        <v>1.99337426785236</v>
      </c>
      <c r="J54" s="30">
        <f t="shared" si="0"/>
        <v>9.0056302636497065</v>
      </c>
      <c r="K54" s="36">
        <f t="shared" si="0"/>
        <v>12.466442795767989</v>
      </c>
      <c r="L54" s="30">
        <f t="shared" si="0"/>
        <v>13.722472724184513</v>
      </c>
      <c r="M54" s="30">
        <f t="shared" si="0"/>
        <v>13.808535870649536</v>
      </c>
      <c r="N54" s="30">
        <f t="shared" si="0"/>
        <v>38.348340119133809</v>
      </c>
      <c r="O54" s="30">
        <f t="shared" si="0"/>
        <v>15.155448928747489</v>
      </c>
      <c r="P54" s="30">
        <f t="shared" si="0"/>
        <v>0.96747175885923298</v>
      </c>
      <c r="Q54" s="30">
        <f t="shared" si="0"/>
        <v>4.5268750634895412</v>
      </c>
      <c r="R54" s="30">
        <f t="shared" si="0"/>
        <v>4.0833917542035323</v>
      </c>
      <c r="S54" s="30">
        <f t="shared" si="0"/>
        <v>10.7717784095599</v>
      </c>
      <c r="T54" s="30">
        <f t="shared" si="0"/>
        <v>11.771738689965701</v>
      </c>
      <c r="W54">
        <f>W59/W58*P54</f>
        <v>2.0452237632286829</v>
      </c>
      <c r="X54">
        <f>X59/X58*Q54</f>
        <v>9.5483971773719158</v>
      </c>
      <c r="Y54">
        <f>Y59/Y58*R54</f>
        <v>10.541688526390431</v>
      </c>
      <c r="Z54">
        <f>Z59/Z58*S54</f>
        <v>32.031418899257417</v>
      </c>
      <c r="AA54">
        <f>AA59/AA58*T54</f>
        <v>42.873105968685657</v>
      </c>
    </row>
    <row r="55" spans="1:27">
      <c r="A55" s="30" t="s">
        <v>135</v>
      </c>
      <c r="B55" s="30">
        <v>1.6354626999999999</v>
      </c>
      <c r="C55" s="30"/>
      <c r="E55" s="37" t="s">
        <v>154</v>
      </c>
      <c r="F55" s="30">
        <f t="shared" si="0"/>
        <v>40.491597603159903</v>
      </c>
      <c r="G55" s="30">
        <f t="shared" si="0"/>
        <v>40.951521400363532</v>
      </c>
      <c r="H55" s="30">
        <f t="shared" si="0"/>
        <v>19.9579087868822</v>
      </c>
      <c r="I55" s="30">
        <f t="shared" si="0"/>
        <v>14.595252108429975</v>
      </c>
      <c r="J55" s="30">
        <f t="shared" si="0"/>
        <v>2.6637996366436454</v>
      </c>
      <c r="K55" s="36">
        <f t="shared" si="0"/>
        <v>3.8463310963301893</v>
      </c>
      <c r="L55" s="30">
        <f t="shared" si="0"/>
        <v>11.300503830837201</v>
      </c>
      <c r="M55" s="30">
        <f t="shared" si="0"/>
        <v>21.636373951182478</v>
      </c>
      <c r="N55" s="30">
        <f t="shared" si="0"/>
        <v>0.22454697306919513</v>
      </c>
      <c r="O55" s="30">
        <f t="shared" si="0"/>
        <v>19.067319440280599</v>
      </c>
      <c r="P55" s="30">
        <f t="shared" si="0"/>
        <v>10.017932733514328</v>
      </c>
      <c r="Q55" s="30">
        <f t="shared" si="0"/>
        <v>16.163771802476077</v>
      </c>
      <c r="R55" s="30">
        <f t="shared" si="0"/>
        <v>5.5844750867585873</v>
      </c>
      <c r="S55" s="30">
        <f t="shared" si="0"/>
        <v>18.607178996786061</v>
      </c>
      <c r="T55" s="30">
        <f t="shared" si="0"/>
        <v>12.996957411733391</v>
      </c>
      <c r="W55">
        <f>W59/W58*P55</f>
        <v>21.177790356556667</v>
      </c>
      <c r="X55">
        <f>X59/X58*Q55</f>
        <v>34.093742568515864</v>
      </c>
      <c r="Y55">
        <f>Y59/Y58*R55</f>
        <v>14.416886865531417</v>
      </c>
      <c r="Z55">
        <f>Z59/Z58*S55</f>
        <v>55.331099686432367</v>
      </c>
      <c r="AA55">
        <f>AA59/AA58*T55</f>
        <v>47.335397689274025</v>
      </c>
    </row>
    <row r="56" spans="1:27">
      <c r="A56" s="30" t="s">
        <v>136</v>
      </c>
      <c r="B56" s="30">
        <v>0.68989049999999996</v>
      </c>
      <c r="C56" s="30"/>
      <c r="E56" s="37" t="s">
        <v>154</v>
      </c>
      <c r="F56" s="30">
        <f t="shared" si="0"/>
        <v>37.446337026733829</v>
      </c>
      <c r="G56" s="30">
        <f t="shared" si="0"/>
        <v>44.062497374337312</v>
      </c>
      <c r="H56" s="30">
        <f t="shared" si="0"/>
        <v>18.754021145162142</v>
      </c>
      <c r="I56" s="30">
        <f t="shared" si="0"/>
        <v>12.456271698397046</v>
      </c>
      <c r="J56" s="30">
        <f t="shared" si="0"/>
        <v>1.7736752166613456</v>
      </c>
      <c r="K56" s="36">
        <f t="shared" si="0"/>
        <v>3.4122729546184161</v>
      </c>
      <c r="L56" s="30">
        <f t="shared" si="0"/>
        <v>9.3486140199778163</v>
      </c>
      <c r="M56" s="30">
        <f t="shared" si="0"/>
        <v>35.158686319123206</v>
      </c>
      <c r="N56" s="30">
        <f t="shared" si="0"/>
        <v>-14.902709006908594</v>
      </c>
      <c r="O56" s="30">
        <f t="shared" si="0"/>
        <v>12.031797364866108</v>
      </c>
      <c r="P56" s="30">
        <f t="shared" si="0"/>
        <v>11.811863282432626</v>
      </c>
      <c r="Q56" s="30">
        <f t="shared" si="0"/>
        <v>14.648983737798815</v>
      </c>
      <c r="R56" s="30">
        <f t="shared" si="0"/>
        <v>3.6486760250325858</v>
      </c>
      <c r="S56" s="30">
        <f t="shared" si="0"/>
        <v>15.643489114246307</v>
      </c>
      <c r="T56" s="30">
        <f t="shared" si="0"/>
        <v>12.653881397925247</v>
      </c>
      <c r="W56">
        <f>W59/W58*P56</f>
        <v>24.970138148243901</v>
      </c>
      <c r="X56">
        <f>X59/X58*Q56</f>
        <v>30.898647082507111</v>
      </c>
      <c r="Y56">
        <f>Y59/Y58*R56</f>
        <v>9.4194259343368145</v>
      </c>
      <c r="Z56">
        <f>Z59/Z58*S56</f>
        <v>46.518145269279586</v>
      </c>
      <c r="AA56">
        <f>AA59/AA58*T56</f>
        <v>46.085902208385662</v>
      </c>
    </row>
    <row r="57" spans="1:27">
      <c r="A57" s="30" t="s">
        <v>137</v>
      </c>
      <c r="B57" s="30">
        <v>0.94556070000000003</v>
      </c>
      <c r="C57" s="30"/>
      <c r="E57" s="37" t="s">
        <v>154</v>
      </c>
      <c r="F57" s="30">
        <f t="shared" si="0"/>
        <v>42.711790192880215</v>
      </c>
      <c r="G57" s="30">
        <f t="shared" si="0"/>
        <v>38.767118888495844</v>
      </c>
      <c r="H57" s="30">
        <f t="shared" si="0"/>
        <v>20.83549564515809</v>
      </c>
      <c r="I57" s="30">
        <f t="shared" si="0"/>
        <v>16.127665531419822</v>
      </c>
      <c r="J57" s="30">
        <f t="shared" si="0"/>
        <v>3.281327288425544</v>
      </c>
      <c r="K57" s="36">
        <f t="shared" si="0"/>
        <v>4.1431004320083105</v>
      </c>
      <c r="L57" s="30">
        <f t="shared" si="0"/>
        <v>12.62552247081598</v>
      </c>
      <c r="M57" s="30">
        <f t="shared" si="0"/>
        <v>12.723911368595694</v>
      </c>
      <c r="N57" s="30">
        <f t="shared" si="0"/>
        <v>12.179156317598981</v>
      </c>
      <c r="O57" s="30">
        <f t="shared" si="0"/>
        <v>23.284995155667687</v>
      </c>
      <c r="P57" s="30">
        <f t="shared" si="0"/>
        <v>9.0406939433060245</v>
      </c>
      <c r="Q57" s="30">
        <f t="shared" si="0"/>
        <v>17.009948224051669</v>
      </c>
      <c r="R57" s="30">
        <f t="shared" si="0"/>
        <v>6.6678716660641726</v>
      </c>
      <c r="S57" s="30">
        <f t="shared" si="0"/>
        <v>20.218933354770584</v>
      </c>
      <c r="T57" s="30">
        <f t="shared" si="0"/>
        <v>13.176407431733423</v>
      </c>
      <c r="W57">
        <f>W59/W58*P57</f>
        <v>19.111919205506688</v>
      </c>
      <c r="X57">
        <f>X59/X58*Q57</f>
        <v>35.878556251688927</v>
      </c>
      <c r="Y57">
        <f>Y59/Y58*R57</f>
        <v>17.213784635097486</v>
      </c>
      <c r="Z57">
        <f>Z59/Z58*S57</f>
        <v>60.123881067591064</v>
      </c>
      <c r="AA57">
        <f>AA59/AA58*T57</f>
        <v>47.98896127288485</v>
      </c>
    </row>
    <row r="58" spans="1:27">
      <c r="W58">
        <v>18469.770836210526</v>
      </c>
      <c r="X58">
        <v>21016.250919466496</v>
      </c>
      <c r="Y58">
        <v>23410.388763189272</v>
      </c>
      <c r="Z58">
        <v>25403.81649307621</v>
      </c>
      <c r="AA58">
        <v>25544.254796804751</v>
      </c>
    </row>
    <row r="59" spans="1:27" ht="15.75">
      <c r="E59" s="27"/>
      <c r="F59" s="27"/>
      <c r="G59" s="27" t="s">
        <v>155</v>
      </c>
      <c r="H59" s="27"/>
      <c r="I59" s="27"/>
      <c r="J59" s="27"/>
      <c r="W59">
        <v>39044.875335841301</v>
      </c>
      <c r="X59">
        <v>44328.926277829771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34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139</v>
      </c>
      <c r="C61" s="32" t="s">
        <v>154</v>
      </c>
      <c r="D61" s="32">
        <f>D24/C24*100-100</f>
        <v>4.811543716326085</v>
      </c>
      <c r="E61" s="32">
        <f t="shared" ref="E61:T61" si="1">E24/D24*100-100</f>
        <v>40.383106517191436</v>
      </c>
      <c r="F61" s="32">
        <f t="shared" si="1"/>
        <v>41.459023082551397</v>
      </c>
      <c r="G61" s="32">
        <f t="shared" si="1"/>
        <v>9.2950822404508102</v>
      </c>
      <c r="H61" s="32">
        <f t="shared" si="1"/>
        <v>29.844233333333335</v>
      </c>
      <c r="I61" s="32">
        <f t="shared" si="1"/>
        <v>18.01050335440388</v>
      </c>
      <c r="J61" s="32">
        <f t="shared" si="1"/>
        <v>15.427661190251811</v>
      </c>
      <c r="K61" s="38">
        <f t="shared" si="1"/>
        <v>11.678966224300822</v>
      </c>
      <c r="L61" s="32">
        <f t="shared" si="1"/>
        <v>10.733212983604716</v>
      </c>
      <c r="M61" s="32">
        <f t="shared" si="1"/>
        <v>16.522000104805116</v>
      </c>
      <c r="N61" s="32">
        <f t="shared" si="1"/>
        <v>19.250831441230744</v>
      </c>
      <c r="O61" s="32">
        <f t="shared" si="1"/>
        <v>10.708897520430469</v>
      </c>
      <c r="P61" s="32">
        <f t="shared" si="1"/>
        <v>8.7253788465699387</v>
      </c>
      <c r="Q61" s="32">
        <f t="shared" si="1"/>
        <v>9.1606350817513373</v>
      </c>
      <c r="R61" s="32">
        <f t="shared" si="1"/>
        <v>11.662480600185759</v>
      </c>
      <c r="S61" s="32">
        <f t="shared" si="1"/>
        <v>15.486468978157845</v>
      </c>
      <c r="T61" s="32">
        <f t="shared" si="1"/>
        <v>17.216170323322984</v>
      </c>
    </row>
    <row r="62" spans="1:27">
      <c r="A62" t="s">
        <v>140</v>
      </c>
      <c r="C62" s="32" t="s">
        <v>154</v>
      </c>
      <c r="D62" s="32">
        <f t="shared" ref="D62:T74" si="2">D25/C25*100-100</f>
        <v>-3.5049911032514558</v>
      </c>
      <c r="E62" s="32">
        <f t="shared" si="2"/>
        <v>49.008449661109523</v>
      </c>
      <c r="F62" s="32">
        <f t="shared" si="2"/>
        <v>43.593525627734095</v>
      </c>
      <c r="G62" s="32">
        <f t="shared" si="2"/>
        <v>5.8515906009785681</v>
      </c>
      <c r="H62" s="32">
        <f t="shared" si="2"/>
        <v>28.254791666666648</v>
      </c>
      <c r="I62" s="32">
        <f t="shared" si="2"/>
        <v>17.799458434788846</v>
      </c>
      <c r="J62" s="32">
        <f t="shared" si="2"/>
        <v>13.575364030744197</v>
      </c>
      <c r="K62" s="38">
        <f t="shared" si="2"/>
        <v>9.9071641860721087</v>
      </c>
      <c r="L62" s="32">
        <f t="shared" si="2"/>
        <v>9.4703758790004855</v>
      </c>
      <c r="M62" s="32">
        <f t="shared" si="2"/>
        <v>15.162266807493907</v>
      </c>
      <c r="N62" s="32">
        <f t="shared" si="2"/>
        <v>15.684145467460084</v>
      </c>
      <c r="O62" s="32">
        <f t="shared" si="2"/>
        <v>6.0920084247771058</v>
      </c>
      <c r="P62" s="32">
        <f t="shared" si="2"/>
        <v>4.0292268080809066</v>
      </c>
      <c r="Q62" s="32">
        <f t="shared" si="2"/>
        <v>4.573993364596987</v>
      </c>
      <c r="R62" s="32">
        <f t="shared" si="2"/>
        <v>7.28801444196381</v>
      </c>
      <c r="S62" s="32">
        <f t="shared" si="2"/>
        <v>6.7947588116048223</v>
      </c>
      <c r="T62" s="32">
        <f t="shared" si="2"/>
        <v>7.3276724140059599</v>
      </c>
    </row>
    <row r="63" spans="1:27">
      <c r="A63" s="39" t="s">
        <v>141</v>
      </c>
      <c r="B63" s="39"/>
      <c r="C63" s="32" t="s">
        <v>154</v>
      </c>
      <c r="D63" s="32">
        <f t="shared" si="2"/>
        <v>12.111435654260319</v>
      </c>
      <c r="E63" s="32">
        <f t="shared" si="2"/>
        <v>33.866742464317127</v>
      </c>
      <c r="F63" s="32">
        <f t="shared" si="2"/>
        <v>39.6640256348945</v>
      </c>
      <c r="G63" s="32">
        <f t="shared" si="2"/>
        <v>12.27234040027534</v>
      </c>
      <c r="H63" s="32">
        <f t="shared" si="2"/>
        <v>31.139880254964112</v>
      </c>
      <c r="I63" s="32">
        <f t="shared" si="2"/>
        <v>18.178753633243105</v>
      </c>
      <c r="J63" s="32">
        <f t="shared" si="2"/>
        <v>16.899619263179062</v>
      </c>
      <c r="K63" s="38">
        <f t="shared" si="2"/>
        <v>13.046918722235091</v>
      </c>
      <c r="L63" s="32">
        <f t="shared" si="2"/>
        <v>11.681130233777083</v>
      </c>
      <c r="M63" s="32">
        <f t="shared" si="2"/>
        <v>17.522446063840945</v>
      </c>
      <c r="N63" s="32">
        <f t="shared" si="2"/>
        <v>21.822376616835726</v>
      </c>
      <c r="O63" s="32">
        <f t="shared" si="2"/>
        <v>13.869904841221128</v>
      </c>
      <c r="P63" s="32">
        <f t="shared" si="2"/>
        <v>11.721034715304882</v>
      </c>
      <c r="Q63" s="32">
        <f t="shared" si="2"/>
        <v>11.884998316550991</v>
      </c>
      <c r="R63" s="32">
        <f t="shared" si="2"/>
        <v>14.091030817537288</v>
      </c>
      <c r="S63" s="32">
        <f t="shared" si="2"/>
        <v>20.024076896005511</v>
      </c>
      <c r="T63" s="32">
        <f t="shared" si="2"/>
        <v>21.809563509894915</v>
      </c>
    </row>
    <row r="64" spans="1:27">
      <c r="A64" s="39" t="s">
        <v>142</v>
      </c>
      <c r="B64" s="39"/>
      <c r="C64" s="32" t="s">
        <v>154</v>
      </c>
      <c r="D64" s="40">
        <f t="shared" si="2"/>
        <v>15.739909833886671</v>
      </c>
      <c r="E64" s="40">
        <f t="shared" si="2"/>
        <v>32.549655373863317</v>
      </c>
      <c r="F64" s="40">
        <f t="shared" si="2"/>
        <v>47.422771826743741</v>
      </c>
      <c r="G64" s="40">
        <f t="shared" si="2"/>
        <v>18.324038321218268</v>
      </c>
      <c r="H64" s="40">
        <f t="shared" si="2"/>
        <v>20.274578379096411</v>
      </c>
      <c r="I64" s="40">
        <f t="shared" si="2"/>
        <v>11.531158536091056</v>
      </c>
      <c r="J64" s="40">
        <f t="shared" si="2"/>
        <v>11.420431440537129</v>
      </c>
      <c r="K64" s="38">
        <f t="shared" si="2"/>
        <v>13.196545760271249</v>
      </c>
      <c r="L64" s="32">
        <f t="shared" si="2"/>
        <v>11.583976609482534</v>
      </c>
      <c r="M64" s="32">
        <f t="shared" si="2"/>
        <v>14.943611096622433</v>
      </c>
      <c r="N64" s="32">
        <f t="shared" si="2"/>
        <v>29.187148364546715</v>
      </c>
      <c r="O64" s="32">
        <f t="shared" si="2"/>
        <v>18.522847633989997</v>
      </c>
      <c r="P64" s="32">
        <f t="shared" si="2"/>
        <v>14.008722924592277</v>
      </c>
      <c r="Q64" s="32">
        <f t="shared" si="2"/>
        <v>15.359520454236545</v>
      </c>
      <c r="R64" s="32">
        <f t="shared" si="2"/>
        <v>11.554085122105164</v>
      </c>
      <c r="S64" s="32">
        <f t="shared" si="2"/>
        <v>14.842117414718928</v>
      </c>
      <c r="T64" s="32">
        <f t="shared" si="2"/>
        <v>19.67476680340738</v>
      </c>
      <c r="W64">
        <f>W77/W76*P64</f>
        <v>29.614273238988936</v>
      </c>
      <c r="X64">
        <f>X77/X76*Q64</f>
        <v>32.397360142289081</v>
      </c>
      <c r="Y64">
        <f>Y77/Y76*R64</f>
        <v>29.828038526857299</v>
      </c>
      <c r="Z64">
        <f>Z77/Z76*S64</f>
        <v>44.135152264262871</v>
      </c>
      <c r="AA64">
        <f>AA77/AA76*T64</f>
        <v>71.656225497995749</v>
      </c>
    </row>
    <row r="65" spans="1:27" s="42" customFormat="1">
      <c r="A65" s="39" t="s">
        <v>143</v>
      </c>
      <c r="B65" s="39"/>
      <c r="C65" s="41" t="s">
        <v>154</v>
      </c>
      <c r="D65" s="40">
        <f t="shared" si="2"/>
        <v>6.3786787532029052</v>
      </c>
      <c r="E65" s="40">
        <f t="shared" si="2"/>
        <v>31.730983955934022</v>
      </c>
      <c r="F65" s="40">
        <f t="shared" si="2"/>
        <v>42.9783853747291</v>
      </c>
      <c r="G65" s="40">
        <f t="shared" si="2"/>
        <v>9.5292442601432583</v>
      </c>
      <c r="H65" s="40">
        <f t="shared" si="2"/>
        <v>19.030123414156421</v>
      </c>
      <c r="I65" s="40">
        <f t="shared" si="2"/>
        <v>16.938350904980908</v>
      </c>
      <c r="J65" s="40">
        <f t="shared" si="2"/>
        <v>10.000637752035814</v>
      </c>
      <c r="K65" s="38">
        <f t="shared" si="2"/>
        <v>5.9542884055448582</v>
      </c>
      <c r="L65" s="32">
        <f t="shared" si="2"/>
        <v>3.4765012775044539</v>
      </c>
      <c r="M65" s="32">
        <f t="shared" si="2"/>
        <v>11.416570944096023</v>
      </c>
      <c r="N65" s="32">
        <f t="shared" si="2"/>
        <v>20.874717381512369</v>
      </c>
      <c r="O65" s="32">
        <f t="shared" si="2"/>
        <v>16.040669026938843</v>
      </c>
      <c r="P65" s="32">
        <f t="shared" si="2"/>
        <v>12.914886576800114</v>
      </c>
      <c r="Q65" s="32">
        <f t="shared" si="2"/>
        <v>13.775976114872961</v>
      </c>
      <c r="R65" s="32">
        <f t="shared" si="2"/>
        <v>17.420887208843112</v>
      </c>
      <c r="S65" s="32">
        <f t="shared" si="2"/>
        <v>16.394023493545944</v>
      </c>
      <c r="T65" s="32">
        <f t="shared" si="2"/>
        <v>23.898092953856917</v>
      </c>
      <c r="W65" s="42">
        <f>W77/W76*P65</f>
        <v>27.301916241379345</v>
      </c>
      <c r="X65" s="42">
        <f>X77/X76*Q65</f>
        <v>29.057239178454257</v>
      </c>
      <c r="Y65" s="42">
        <f>Y77/Y76*R65</f>
        <v>44.973781077937112</v>
      </c>
      <c r="Z65" s="42">
        <f>Z77/Z76*S65</f>
        <v>48.749966254410957</v>
      </c>
      <c r="AA65" s="42">
        <f>AA77/AA76*T65</f>
        <v>87.037734921313728</v>
      </c>
    </row>
    <row r="66" spans="1:27" s="42" customFormat="1">
      <c r="A66" s="39" t="s">
        <v>144</v>
      </c>
      <c r="B66" s="39"/>
      <c r="C66" s="41" t="s">
        <v>154</v>
      </c>
      <c r="D66" s="40">
        <f t="shared" si="2"/>
        <v>18.981401263140938</v>
      </c>
      <c r="E66" s="40">
        <f t="shared" si="2"/>
        <v>28.196617859066407</v>
      </c>
      <c r="F66" s="40">
        <f t="shared" si="2"/>
        <v>41.983056424989798</v>
      </c>
      <c r="G66" s="40">
        <f t="shared" si="2"/>
        <v>26.997343109308233</v>
      </c>
      <c r="H66" s="40">
        <f t="shared" si="2"/>
        <v>60.825468470911403</v>
      </c>
      <c r="I66" s="40">
        <f t="shared" si="2"/>
        <v>12.586643500072284</v>
      </c>
      <c r="J66" s="40">
        <f t="shared" si="2"/>
        <v>23.953570488921727</v>
      </c>
      <c r="K66" s="38">
        <f t="shared" si="2"/>
        <v>20.024334908800554</v>
      </c>
      <c r="L66" s="32">
        <f t="shared" si="2"/>
        <v>16.078603992877149</v>
      </c>
      <c r="M66" s="32">
        <f t="shared" si="2"/>
        <v>17.795656446898889</v>
      </c>
      <c r="N66" s="32">
        <f t="shared" si="2"/>
        <v>4.5678227572114594</v>
      </c>
      <c r="O66" s="32">
        <f t="shared" si="2"/>
        <v>10.256377747515984</v>
      </c>
      <c r="P66" s="32">
        <f t="shared" si="2"/>
        <v>10.614442869282655</v>
      </c>
      <c r="Q66" s="32">
        <f t="shared" si="2"/>
        <v>7.8797769997523517</v>
      </c>
      <c r="R66" s="32">
        <f t="shared" si="2"/>
        <v>20.320762434134593</v>
      </c>
      <c r="S66" s="32">
        <f t="shared" si="2"/>
        <v>47.083036470121272</v>
      </c>
      <c r="T66" s="32">
        <f t="shared" si="2"/>
        <v>25.803846977470783</v>
      </c>
      <c r="W66" s="42">
        <f>W77/W76*P66</f>
        <v>22.438805671482939</v>
      </c>
      <c r="X66" s="42">
        <f>X77/X76*Q66</f>
        <v>16.620569246449964</v>
      </c>
      <c r="Y66" s="42">
        <f>Y77/Y76*R66</f>
        <v>52.460102065618507</v>
      </c>
      <c r="Z66" s="42">
        <f>Z77/Z76*S66</f>
        <v>140.00812186082524</v>
      </c>
      <c r="AA66" s="42">
        <f>AA77/AA76*T66</f>
        <v>93.978561281509144</v>
      </c>
    </row>
    <row r="67" spans="1:27">
      <c r="A67" s="39" t="s">
        <v>145</v>
      </c>
      <c r="B67" s="39"/>
      <c r="C67" s="32" t="s">
        <v>154</v>
      </c>
      <c r="D67" s="40">
        <f t="shared" si="2"/>
        <v>6.0140563504932345</v>
      </c>
      <c r="E67" s="40">
        <f t="shared" si="2"/>
        <v>41.339361156675437</v>
      </c>
      <c r="F67" s="40">
        <f t="shared" si="2"/>
        <v>43.585646010031837</v>
      </c>
      <c r="G67" s="40">
        <f t="shared" si="2"/>
        <v>9.0161686341198219</v>
      </c>
      <c r="H67" s="40">
        <f t="shared" si="2"/>
        <v>15.023000821832923</v>
      </c>
      <c r="I67" s="40">
        <f t="shared" si="2"/>
        <v>13.475899433787447</v>
      </c>
      <c r="J67" s="40">
        <f t="shared" si="2"/>
        <v>13.720668555270279</v>
      </c>
      <c r="K67" s="38">
        <f t="shared" si="2"/>
        <v>8.6444235532514853</v>
      </c>
      <c r="L67" s="32">
        <f t="shared" si="2"/>
        <v>3.5737187766695939</v>
      </c>
      <c r="M67" s="32">
        <f t="shared" si="2"/>
        <v>15.991112031698336</v>
      </c>
      <c r="N67" s="32">
        <f t="shared" si="2"/>
        <v>31.652310890953373</v>
      </c>
      <c r="O67" s="32">
        <f t="shared" si="2"/>
        <v>15.294325273097328</v>
      </c>
      <c r="P67" s="32">
        <f t="shared" si="2"/>
        <v>11.908653130833443</v>
      </c>
      <c r="Q67" s="32">
        <f t="shared" si="2"/>
        <v>13.820835673955372</v>
      </c>
      <c r="R67" s="32">
        <f t="shared" si="2"/>
        <v>16.185563187396639</v>
      </c>
      <c r="S67" s="32">
        <f t="shared" si="2"/>
        <v>12.292148986152824</v>
      </c>
      <c r="T67" s="32">
        <f t="shared" si="2"/>
        <v>22.929114446363158</v>
      </c>
      <c r="W67">
        <f>W77/W76*P67</f>
        <v>25.174750733754479</v>
      </c>
      <c r="X67">
        <f>X77/X76*Q67</f>
        <v>29.151860055176769</v>
      </c>
      <c r="Y67">
        <f>Y77/Y76*R67</f>
        <v>41.784667261009986</v>
      </c>
      <c r="Z67">
        <f>Z77/Z76*S67</f>
        <v>36.552457577302711</v>
      </c>
      <c r="AA67">
        <f>AA77/AA76*T67</f>
        <v>83.508679500760564</v>
      </c>
    </row>
    <row r="68" spans="1:27">
      <c r="A68" s="39" t="s">
        <v>146</v>
      </c>
      <c r="B68" s="39"/>
      <c r="C68" s="32" t="s">
        <v>154</v>
      </c>
      <c r="D68" s="40">
        <f t="shared" si="2"/>
        <v>18.431679670331221</v>
      </c>
      <c r="E68" s="40">
        <f t="shared" si="2"/>
        <v>30.653378619949933</v>
      </c>
      <c r="F68" s="40">
        <f t="shared" si="2"/>
        <v>31.93813144269788</v>
      </c>
      <c r="G68" s="40">
        <f t="shared" si="2"/>
        <v>13.129297087080587</v>
      </c>
      <c r="H68" s="40">
        <f t="shared" si="2"/>
        <v>22.502293541857838</v>
      </c>
      <c r="I68" s="40">
        <f t="shared" si="2"/>
        <v>20.899481193343746</v>
      </c>
      <c r="J68" s="40">
        <f t="shared" si="2"/>
        <v>20.247825022703353</v>
      </c>
      <c r="K68" s="38">
        <f t="shared" si="2"/>
        <v>20.689777360098688</v>
      </c>
      <c r="L68" s="32">
        <f t="shared" si="2"/>
        <v>31.682351850920895</v>
      </c>
      <c r="M68" s="32">
        <f t="shared" si="2"/>
        <v>19.619157741357611</v>
      </c>
      <c r="N68" s="32">
        <f t="shared" si="2"/>
        <v>48.342744376570096</v>
      </c>
      <c r="O68" s="32">
        <f t="shared" si="2"/>
        <v>10.25228704386889</v>
      </c>
      <c r="P68" s="32">
        <f t="shared" si="2"/>
        <v>7.7730124144503918</v>
      </c>
      <c r="Q68" s="32">
        <f t="shared" si="2"/>
        <v>8.8881701959479926</v>
      </c>
      <c r="R68" s="32">
        <f t="shared" si="2"/>
        <v>10.043795348375113</v>
      </c>
      <c r="S68" s="32">
        <f t="shared" si="2"/>
        <v>15.148676598204929</v>
      </c>
      <c r="T68" s="32">
        <f t="shared" si="2"/>
        <v>16.209737394274185</v>
      </c>
      <c r="W68">
        <f>W77/W76*P68</f>
        <v>16.43205556785518</v>
      </c>
      <c r="X68">
        <f>X77/X76*Q68</f>
        <v>18.747541741426076</v>
      </c>
      <c r="Y68">
        <f>Y77/Y76*R68</f>
        <v>25.929072829317885</v>
      </c>
      <c r="Z68">
        <f>Z77/Z76*S68</f>
        <v>45.046749704379131</v>
      </c>
      <c r="AA68">
        <f>AA77/AA76*T68</f>
        <v>59.036460741493784</v>
      </c>
    </row>
    <row r="69" spans="1:27" s="42" customFormat="1">
      <c r="A69" s="39" t="s">
        <v>147</v>
      </c>
      <c r="B69" s="39"/>
      <c r="C69" s="41" t="s">
        <v>154</v>
      </c>
      <c r="D69" s="40">
        <f t="shared" si="2"/>
        <v>26.082484979417558</v>
      </c>
      <c r="E69" s="40">
        <f t="shared" si="2"/>
        <v>46.74755298148969</v>
      </c>
      <c r="F69" s="40">
        <f t="shared" si="2"/>
        <v>27.900616366095775</v>
      </c>
      <c r="G69" s="40">
        <f t="shared" si="2"/>
        <v>3.9084739525268191</v>
      </c>
      <c r="H69" s="40">
        <f t="shared" si="2"/>
        <v>59.440541666666633</v>
      </c>
      <c r="I69" s="40">
        <f t="shared" si="2"/>
        <v>12.974920379148671</v>
      </c>
      <c r="J69" s="40">
        <f t="shared" si="2"/>
        <v>31.517887948612326</v>
      </c>
      <c r="K69" s="38">
        <f t="shared" si="2"/>
        <v>27.972514801252231</v>
      </c>
      <c r="L69" s="32">
        <f t="shared" si="2"/>
        <v>17.372840839918041</v>
      </c>
      <c r="M69" s="32">
        <f t="shared" si="2"/>
        <v>23.142518232103271</v>
      </c>
      <c r="N69" s="32">
        <f t="shared" si="2"/>
        <v>2.8273964316598494</v>
      </c>
      <c r="O69" s="32">
        <f t="shared" si="2"/>
        <v>9.6623320810620186</v>
      </c>
      <c r="P69" s="32">
        <f t="shared" si="2"/>
        <v>22.227061736861714</v>
      </c>
      <c r="Q69" s="32">
        <f t="shared" si="2"/>
        <v>19.718466275437734</v>
      </c>
      <c r="R69" s="32">
        <f t="shared" si="2"/>
        <v>17.845005529846205</v>
      </c>
      <c r="S69" s="32">
        <f t="shared" si="2"/>
        <v>29.202411050595458</v>
      </c>
      <c r="T69" s="32">
        <f t="shared" si="2"/>
        <v>26.897655920092035</v>
      </c>
      <c r="W69" s="42">
        <f>W77/W76*P69</f>
        <v>46.987743502283365</v>
      </c>
      <c r="X69" s="42">
        <f>X77/X76*Q69</f>
        <v>41.591549376968565</v>
      </c>
      <c r="Y69" s="42">
        <f>Y77/Y76*R69</f>
        <v>46.068685389713664</v>
      </c>
      <c r="Z69" s="42">
        <f>Z77/Z76*S69</f>
        <v>86.837532825570278</v>
      </c>
      <c r="AA69" s="42">
        <f>AA77/AA76*T69</f>
        <v>97.962253745432974</v>
      </c>
    </row>
    <row r="70" spans="1:27">
      <c r="A70" s="39" t="s">
        <v>148</v>
      </c>
      <c r="B70" s="39"/>
      <c r="C70" s="32" t="s">
        <v>154</v>
      </c>
      <c r="D70" s="40">
        <f t="shared" si="2"/>
        <v>1.6977350265883615</v>
      </c>
      <c r="E70" s="40">
        <f t="shared" si="2"/>
        <v>11.571731566993776</v>
      </c>
      <c r="F70" s="40">
        <f t="shared" si="2"/>
        <v>24.941954981422427</v>
      </c>
      <c r="G70" s="40">
        <f t="shared" si="2"/>
        <v>18.627757823054452</v>
      </c>
      <c r="H70" s="40">
        <f t="shared" si="2"/>
        <v>20.801213199797772</v>
      </c>
      <c r="I70" s="40">
        <f t="shared" si="2"/>
        <v>42.526552571069288</v>
      </c>
      <c r="J70" s="40">
        <f t="shared" si="2"/>
        <v>-1.3739769870589527</v>
      </c>
      <c r="K70" s="38">
        <f t="shared" si="2"/>
        <v>13.191973769645131</v>
      </c>
      <c r="L70" s="32">
        <f t="shared" si="2"/>
        <v>32.448931946542729</v>
      </c>
      <c r="M70" s="32">
        <f t="shared" si="2"/>
        <v>1.2766803864921314</v>
      </c>
      <c r="N70" s="32">
        <f t="shared" si="2"/>
        <v>5.9793551340270028</v>
      </c>
      <c r="O70" s="32">
        <f t="shared" si="2"/>
        <v>-0.10702371469743355</v>
      </c>
      <c r="P70" s="32">
        <f t="shared" si="2"/>
        <v>0.19051493939529962</v>
      </c>
      <c r="Q70" s="32">
        <f t="shared" si="2"/>
        <v>0.49799488511305867</v>
      </c>
      <c r="R70" s="32">
        <f t="shared" si="2"/>
        <v>1.5122354280734385</v>
      </c>
      <c r="S70" s="32">
        <f t="shared" si="2"/>
        <v>8.4450759907451527</v>
      </c>
      <c r="T70" s="32">
        <f t="shared" si="2"/>
        <v>13.419376540772546</v>
      </c>
      <c r="W70">
        <f>W77/W76*P70</f>
        <v>0.40274631040473874</v>
      </c>
      <c r="X70">
        <f>X77/X76*Q70</f>
        <v>1.0504051666258596</v>
      </c>
      <c r="Y70">
        <f>Y77/Y76*R70</f>
        <v>3.9039886008763043</v>
      </c>
      <c r="Z70">
        <f>Z77/Z76*S70</f>
        <v>25.112637524695554</v>
      </c>
      <c r="AA70">
        <f>AA77/AA76*T70</f>
        <v>48.8738637187598</v>
      </c>
    </row>
    <row r="71" spans="1:27">
      <c r="A71" s="39" t="s">
        <v>149</v>
      </c>
      <c r="B71" s="39"/>
      <c r="C71" s="32" t="s">
        <v>154</v>
      </c>
      <c r="D71" s="40">
        <f t="shared" si="2"/>
        <v>12.216061822540652</v>
      </c>
      <c r="E71" s="40">
        <f t="shared" si="2"/>
        <v>31.277445194107315</v>
      </c>
      <c r="F71" s="40">
        <f t="shared" si="2"/>
        <v>43.727760606875876</v>
      </c>
      <c r="G71" s="40">
        <f t="shared" si="2"/>
        <v>7.4766386110867131</v>
      </c>
      <c r="H71" s="40">
        <f t="shared" si="2"/>
        <v>17.281681893193124</v>
      </c>
      <c r="I71" s="40">
        <f t="shared" si="2"/>
        <v>16.555148597717363</v>
      </c>
      <c r="J71" s="40">
        <f t="shared" si="2"/>
        <v>18.481453913744701</v>
      </c>
      <c r="K71" s="38">
        <f t="shared" si="2"/>
        <v>16.643890023116413</v>
      </c>
      <c r="L71" s="32">
        <f t="shared" si="2"/>
        <v>14.544209773675277</v>
      </c>
      <c r="M71" s="32">
        <f t="shared" si="2"/>
        <v>14.14640995786911</v>
      </c>
      <c r="N71" s="32">
        <f t="shared" si="2"/>
        <v>74.217194493691863</v>
      </c>
      <c r="O71" s="32">
        <f t="shared" si="2"/>
        <v>20.758354443371928</v>
      </c>
      <c r="P71" s="32">
        <f t="shared" si="2"/>
        <v>8.4670357306704886</v>
      </c>
      <c r="Q71" s="32">
        <f t="shared" si="2"/>
        <v>13.383234971109133</v>
      </c>
      <c r="R71" s="32">
        <f t="shared" si="2"/>
        <v>11.473680951448543</v>
      </c>
      <c r="S71" s="32">
        <f t="shared" si="2"/>
        <v>15.35662491378605</v>
      </c>
      <c r="T71" s="32">
        <f t="shared" si="2"/>
        <v>24.865406052061019</v>
      </c>
      <c r="W71">
        <f>W77/W76*P71</f>
        <v>17.899212583623576</v>
      </c>
      <c r="X71">
        <f>X77/X76*Q71</f>
        <v>28.228842464173916</v>
      </c>
      <c r="Y71">
        <f>Y77/Y76*R71</f>
        <v>29.620467033768911</v>
      </c>
      <c r="Z71">
        <f>Z77/Z76*S71</f>
        <v>45.665113669224745</v>
      </c>
      <c r="AA71">
        <f>AA77/AA76*T71</f>
        <v>90.56072485988183</v>
      </c>
    </row>
    <row r="72" spans="1:27">
      <c r="A72" s="39" t="s">
        <v>150</v>
      </c>
      <c r="B72" s="39"/>
      <c r="C72" s="32" t="s">
        <v>154</v>
      </c>
      <c r="D72" s="40">
        <f t="shared" si="2"/>
        <v>15.795974639333494</v>
      </c>
      <c r="E72" s="40">
        <f t="shared" si="2"/>
        <v>12.562991656067851</v>
      </c>
      <c r="F72" s="40">
        <f t="shared" si="2"/>
        <v>18.703976861226252</v>
      </c>
      <c r="G72" s="40">
        <f t="shared" si="2"/>
        <v>16.770185066162497</v>
      </c>
      <c r="H72" s="40">
        <f t="shared" si="2"/>
        <v>163.40873861739482</v>
      </c>
      <c r="I72" s="40">
        <f t="shared" si="2"/>
        <v>-23.061094599311843</v>
      </c>
      <c r="J72" s="40">
        <f t="shared" si="2"/>
        <v>-6.9662656823225433</v>
      </c>
      <c r="K72" s="38">
        <f t="shared" si="2"/>
        <v>9.1261523475256041</v>
      </c>
      <c r="L72" s="32">
        <f t="shared" si="2"/>
        <v>4.1982176747950746</v>
      </c>
      <c r="M72" s="32">
        <f t="shared" si="2"/>
        <v>15.846093438943811</v>
      </c>
      <c r="N72" s="32">
        <f t="shared" si="2"/>
        <v>11.898574208685787</v>
      </c>
      <c r="O72" s="32">
        <f t="shared" si="2"/>
        <v>1.1249072849640669</v>
      </c>
      <c r="P72" s="32">
        <f t="shared" si="2"/>
        <v>2.4952514446557927</v>
      </c>
      <c r="Q72" s="32">
        <f t="shared" si="2"/>
        <v>11.674127438455756</v>
      </c>
      <c r="R72" s="32">
        <f t="shared" si="2"/>
        <v>9.3892367067602578</v>
      </c>
      <c r="S72" s="32">
        <f t="shared" si="2"/>
        <v>6.9338826912311475</v>
      </c>
      <c r="T72" s="32">
        <f t="shared" si="2"/>
        <v>25.162560333812095</v>
      </c>
      <c r="W72">
        <f>W77/W76*P72</f>
        <v>5.2749318035476263</v>
      </c>
      <c r="X72">
        <f>X77/X76*Q72</f>
        <v>24.623874950881667</v>
      </c>
      <c r="Y72">
        <f>Y77/Y76*R72</f>
        <v>24.239263539024378</v>
      </c>
      <c r="Z72">
        <f>Z77/Z76*S72</f>
        <v>20.618888788505039</v>
      </c>
      <c r="AA72">
        <f>AA77/AA76*T72</f>
        <v>91.642971700904738</v>
      </c>
    </row>
    <row r="73" spans="1:27" s="42" customFormat="1">
      <c r="A73" s="39" t="s">
        <v>151</v>
      </c>
      <c r="B73" s="39"/>
      <c r="C73" s="41" t="s">
        <v>154</v>
      </c>
      <c r="D73" s="40">
        <f t="shared" si="2"/>
        <v>8.027833549717144</v>
      </c>
      <c r="E73" s="40">
        <f t="shared" si="2"/>
        <v>29.074113794631955</v>
      </c>
      <c r="F73" s="40">
        <f t="shared" si="2"/>
        <v>32.948016431023888</v>
      </c>
      <c r="G73" s="40">
        <f t="shared" si="2"/>
        <v>17.641119100359148</v>
      </c>
      <c r="H73" s="40">
        <f t="shared" si="2"/>
        <v>18.051591666666695</v>
      </c>
      <c r="I73" s="40">
        <f t="shared" si="2"/>
        <v>48.82183926505013</v>
      </c>
      <c r="J73" s="40">
        <f t="shared" si="2"/>
        <v>23.782126639176738</v>
      </c>
      <c r="K73" s="38">
        <f t="shared" si="2"/>
        <v>10.327993361378745</v>
      </c>
      <c r="L73" s="32">
        <f t="shared" si="2"/>
        <v>16.059435669845669</v>
      </c>
      <c r="M73" s="32">
        <f t="shared" si="2"/>
        <v>21.581121702185271</v>
      </c>
      <c r="N73" s="32">
        <f t="shared" si="2"/>
        <v>29.413618310128271</v>
      </c>
      <c r="O73" s="32">
        <f t="shared" si="2"/>
        <v>18.288443749445634</v>
      </c>
      <c r="P73" s="32">
        <f t="shared" si="2"/>
        <v>8.5912867612811112</v>
      </c>
      <c r="Q73" s="32">
        <f t="shared" si="2"/>
        <v>7.4865186117556419</v>
      </c>
      <c r="R73" s="32">
        <f t="shared" si="2"/>
        <v>12.215213082623549</v>
      </c>
      <c r="S73" s="32">
        <f t="shared" si="2"/>
        <v>8.9093287806801555</v>
      </c>
      <c r="T73" s="32">
        <f t="shared" si="2"/>
        <v>18.521348725428325</v>
      </c>
      <c r="W73" s="42">
        <f>W77/W76*P73</f>
        <v>18.161877780910721</v>
      </c>
      <c r="X73" s="42">
        <f>X77/X76*Q73</f>
        <v>15.791081524950735</v>
      </c>
      <c r="Y73" s="42">
        <f>Y77/Y76*R73</f>
        <v>31.534807177868586</v>
      </c>
      <c r="Z73" s="42">
        <f>Z77/Z76*S73</f>
        <v>26.493159386931357</v>
      </c>
      <c r="AA73" s="42">
        <f>AA77/AA76*T73</f>
        <v>67.455434367154069</v>
      </c>
    </row>
    <row r="74" spans="1:27">
      <c r="A74" s="39" t="s">
        <v>152</v>
      </c>
      <c r="B74" s="39"/>
      <c r="C74" s="32" t="s">
        <v>154</v>
      </c>
      <c r="D74" s="40">
        <f t="shared" si="2"/>
        <v>11.894339706786837</v>
      </c>
      <c r="E74" s="40">
        <f t="shared" si="2"/>
        <v>46.55522747846743</v>
      </c>
      <c r="F74" s="40">
        <f t="shared" si="2"/>
        <v>45.687547458299946</v>
      </c>
      <c r="G74" s="40">
        <f t="shared" si="2"/>
        <v>3.7054654163013936</v>
      </c>
      <c r="H74" s="40">
        <f t="shared" si="2"/>
        <v>22.192016666666674</v>
      </c>
      <c r="I74" s="40">
        <f t="shared" si="2"/>
        <v>17.599492656435118</v>
      </c>
      <c r="J74" s="40">
        <f t="shared" si="2"/>
        <v>8.3349284738531253</v>
      </c>
      <c r="K74" s="38">
        <f t="shared" si="2"/>
        <v>12.853605817024331</v>
      </c>
      <c r="L74" s="32">
        <f t="shared" si="2"/>
        <v>13.511438032296752</v>
      </c>
      <c r="M74" s="32">
        <f t="shared" si="2"/>
        <v>12.541384771521209</v>
      </c>
      <c r="N74" s="32">
        <f t="shared" si="2"/>
        <v>14.278359187655482</v>
      </c>
      <c r="O74" s="32">
        <f t="shared" si="2"/>
        <v>8.5853986498895409</v>
      </c>
      <c r="P74" s="32">
        <f t="shared" si="2"/>
        <v>16.527661631465946</v>
      </c>
      <c r="Q74" s="32">
        <f t="shared" si="2"/>
        <v>15.681191748197023</v>
      </c>
      <c r="R74" s="32">
        <f t="shared" si="2"/>
        <v>16.048904939366565</v>
      </c>
      <c r="S74" s="32">
        <f t="shared" si="2"/>
        <v>15.866846159150953</v>
      </c>
      <c r="T74" s="32">
        <f t="shared" si="2"/>
        <v>19.225778285989833</v>
      </c>
      <c r="W74">
        <f>W77/W76*P74</f>
        <v>34.939279632445988</v>
      </c>
      <c r="X74">
        <f>X77/X76*Q74</f>
        <v>33.075851426500975</v>
      </c>
      <c r="Y74">
        <f>Y77/Y76*R74</f>
        <v>41.431870181520303</v>
      </c>
      <c r="Z74">
        <f>Z77/Z76*S74</f>
        <v>47.182329287685626</v>
      </c>
      <c r="AA74">
        <f>AA77/AA76*T74</f>
        <v>70.020992777244473</v>
      </c>
    </row>
    <row r="75" spans="1:27">
      <c r="A75" s="39"/>
      <c r="B75" s="39"/>
    </row>
    <row r="76" spans="1:27">
      <c r="W76">
        <v>18469.770836210526</v>
      </c>
      <c r="X76">
        <v>21016.250919466496</v>
      </c>
      <c r="Y76">
        <v>23410.388763189272</v>
      </c>
      <c r="Z76">
        <v>25403.81649307621</v>
      </c>
      <c r="AA76">
        <v>25544.254796804751</v>
      </c>
    </row>
    <row r="77" spans="1:27">
      <c r="W77">
        <v>39044.875335841301</v>
      </c>
      <c r="X77">
        <v>44328.926277829771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5" zoomScaleNormal="85" workbookViewId="0">
      <selection activeCell="M23" sqref="M23"/>
    </sheetView>
  </sheetViews>
  <sheetFormatPr defaultRowHeight="15"/>
  <cols>
    <col min="1" max="1" width="11.7109375" customWidth="1"/>
    <col min="2" max="2" width="29.85546875" bestFit="1" customWidth="1"/>
    <col min="3" max="3" width="16.85546875" bestFit="1" customWidth="1"/>
    <col min="4" max="9" width="18" bestFit="1" customWidth="1"/>
    <col min="10" max="10" width="18.5703125" bestFit="1" customWidth="1"/>
    <col min="11" max="11" width="18" bestFit="1" customWidth="1"/>
    <col min="12" max="12" width="14.7109375" customWidth="1"/>
    <col min="16" max="16" width="11.5703125" bestFit="1" customWidth="1"/>
  </cols>
  <sheetData>
    <row r="1" spans="1:11" s="48" customFormat="1">
      <c r="A1" s="48" t="s">
        <v>156</v>
      </c>
    </row>
    <row r="2" spans="1:11">
      <c r="A2" s="48" t="s">
        <v>162</v>
      </c>
      <c r="B2" s="48"/>
      <c r="C2" s="48"/>
      <c r="D2" s="48"/>
      <c r="E2" s="48"/>
    </row>
    <row r="3" spans="1:11">
      <c r="A3" s="46"/>
      <c r="B3" s="46">
        <v>2006</v>
      </c>
      <c r="C3" s="46">
        <v>2007</v>
      </c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</row>
    <row r="4" spans="1:11">
      <c r="A4" s="43" t="s">
        <v>157</v>
      </c>
      <c r="B4" s="44">
        <v>51.1278605460801</v>
      </c>
      <c r="C4" s="45">
        <v>53.315000000000005</v>
      </c>
      <c r="D4" s="45">
        <v>54.653999999999996</v>
      </c>
      <c r="E4" s="45">
        <v>57.902000000000001</v>
      </c>
      <c r="F4" s="45">
        <v>59.103999999999999</v>
      </c>
      <c r="G4" s="45">
        <v>61.300000000000004</v>
      </c>
      <c r="H4" s="45">
        <v>62.468227000000006</v>
      </c>
      <c r="I4" s="45">
        <v>60.070000000000007</v>
      </c>
      <c r="J4" s="45">
        <v>60.549906999999997</v>
      </c>
      <c r="K4" s="45">
        <v>73.599999999999994</v>
      </c>
    </row>
    <row r="5" spans="1:11">
      <c r="A5" s="43" t="s">
        <v>158</v>
      </c>
      <c r="B5" s="44">
        <v>52.845848009610748</v>
      </c>
      <c r="C5" s="45">
        <v>52.265000000000001</v>
      </c>
      <c r="D5" s="45">
        <v>52.616</v>
      </c>
      <c r="E5" s="45">
        <v>55.527999999999992</v>
      </c>
      <c r="F5" s="45">
        <v>61.09</v>
      </c>
      <c r="G5" s="45">
        <v>63.400000000000006</v>
      </c>
      <c r="H5" s="45">
        <v>63.44</v>
      </c>
      <c r="I5" s="45">
        <v>62.17</v>
      </c>
      <c r="J5" s="45">
        <v>62.239999999999995</v>
      </c>
      <c r="K5" s="45">
        <v>75.400000000000006</v>
      </c>
    </row>
    <row r="6" spans="1:11">
      <c r="A6" s="43" t="s">
        <v>159</v>
      </c>
      <c r="B6" s="44">
        <v>53.995498230674301</v>
      </c>
      <c r="C6" s="45">
        <v>52.837000000000003</v>
      </c>
      <c r="D6" s="45">
        <v>52.917000000000002</v>
      </c>
      <c r="E6" s="45">
        <v>58.582999999999998</v>
      </c>
      <c r="F6" s="45">
        <v>62.418999999999997</v>
      </c>
      <c r="G6" s="45">
        <v>62.5</v>
      </c>
      <c r="H6" s="45">
        <v>64.58</v>
      </c>
      <c r="I6" s="45">
        <v>64.72</v>
      </c>
      <c r="J6" s="45">
        <v>62.34</v>
      </c>
      <c r="K6" s="45">
        <v>74.199999999999989</v>
      </c>
    </row>
    <row r="7" spans="1:11">
      <c r="A7" s="43" t="s">
        <v>160</v>
      </c>
      <c r="B7" s="44">
        <v>53.730793213634833</v>
      </c>
      <c r="C7" s="45">
        <v>55.741</v>
      </c>
      <c r="D7" s="45">
        <v>55.784000000000006</v>
      </c>
      <c r="E7" s="45">
        <v>60.48</v>
      </c>
      <c r="F7" s="45">
        <v>62.113</v>
      </c>
      <c r="G7" s="45">
        <v>62.199999999999996</v>
      </c>
      <c r="H7" s="45">
        <v>64.48</v>
      </c>
      <c r="I7" s="45">
        <v>63.95</v>
      </c>
      <c r="J7" s="45">
        <v>63.06</v>
      </c>
      <c r="K7" s="45">
        <v>76.400000000000006</v>
      </c>
    </row>
    <row r="8" spans="1:11">
      <c r="A8" s="43"/>
      <c r="B8" s="46">
        <v>211.69999999999996</v>
      </c>
      <c r="C8" s="46">
        <v>214.15800000000002</v>
      </c>
      <c r="D8" s="46">
        <v>215.971</v>
      </c>
      <c r="E8" s="46">
        <v>232.49299999999997</v>
      </c>
      <c r="F8" s="46">
        <v>244.726</v>
      </c>
      <c r="G8" s="46">
        <v>249.4</v>
      </c>
      <c r="H8" s="47">
        <v>254.96822700000001</v>
      </c>
      <c r="I8" s="47">
        <v>250.91000000000003</v>
      </c>
      <c r="J8" s="47">
        <v>248.18990700000001</v>
      </c>
      <c r="K8" s="47">
        <v>299.60000000000002</v>
      </c>
    </row>
    <row r="9" spans="1:11">
      <c r="C9" s="33">
        <f>C8/B8-1</f>
        <v>1.1610769957487221E-2</v>
      </c>
      <c r="D9" s="33">
        <f t="shared" ref="D9:K9" si="0">D8/C8-1</f>
        <v>8.4657122311564414E-3</v>
      </c>
      <c r="E9" s="33">
        <f t="shared" si="0"/>
        <v>7.650101170990542E-2</v>
      </c>
      <c r="F9" s="33">
        <f t="shared" si="0"/>
        <v>5.2616637920281706E-2</v>
      </c>
      <c r="G9" s="33">
        <f t="shared" si="0"/>
        <v>1.9098910618405851E-2</v>
      </c>
      <c r="H9" s="33"/>
      <c r="I9" s="33">
        <f t="shared" si="0"/>
        <v>-1.5916598894496703E-2</v>
      </c>
      <c r="J9" s="33">
        <f t="shared" si="0"/>
        <v>-1.0840911083655591E-2</v>
      </c>
      <c r="K9" s="33">
        <f t="shared" si="0"/>
        <v>0.20714014369649614</v>
      </c>
    </row>
    <row r="10" spans="1:11">
      <c r="A10" t="s">
        <v>161</v>
      </c>
    </row>
    <row r="12" spans="1:11">
      <c r="A12" t="s">
        <v>163</v>
      </c>
    </row>
    <row r="13" spans="1:11">
      <c r="B13" t="s">
        <v>166</v>
      </c>
    </row>
    <row r="14" spans="1:11">
      <c r="A14" s="49"/>
      <c r="B14" s="49">
        <v>2006</v>
      </c>
      <c r="C14" s="49">
        <v>2007</v>
      </c>
      <c r="D14" s="49">
        <v>2008</v>
      </c>
      <c r="E14" s="49">
        <v>2009</v>
      </c>
      <c r="F14" s="49">
        <v>2010</v>
      </c>
      <c r="G14" s="49">
        <v>2011</v>
      </c>
      <c r="H14" s="49">
        <v>2012</v>
      </c>
      <c r="I14" s="49">
        <v>2013</v>
      </c>
      <c r="J14" s="49">
        <v>2014</v>
      </c>
      <c r="K14" s="49">
        <v>2015</v>
      </c>
    </row>
    <row r="15" spans="1:11">
      <c r="A15" s="49" t="s">
        <v>157</v>
      </c>
      <c r="B15" s="50">
        <v>2236422000</v>
      </c>
      <c r="C15" s="50">
        <v>2053687000</v>
      </c>
      <c r="D15" s="50">
        <v>1972119326</v>
      </c>
      <c r="E15" s="50">
        <v>2274637482</v>
      </c>
      <c r="F15" s="50">
        <v>2588188224</v>
      </c>
      <c r="G15" s="50">
        <v>2445765659</v>
      </c>
      <c r="H15" s="50">
        <v>2780745468</v>
      </c>
      <c r="I15" s="50">
        <v>3108026380</v>
      </c>
      <c r="J15" s="52">
        <v>3383080680</v>
      </c>
      <c r="K15" s="49">
        <v>2745055950</v>
      </c>
    </row>
    <row r="16" spans="1:11">
      <c r="A16" s="49" t="s">
        <v>158</v>
      </c>
      <c r="B16" s="50">
        <v>2214993000</v>
      </c>
      <c r="C16" s="50">
        <v>1612228116</v>
      </c>
      <c r="D16" s="50">
        <v>2084960111</v>
      </c>
      <c r="E16" s="50">
        <v>2252102818</v>
      </c>
      <c r="F16" s="50">
        <v>2682696244</v>
      </c>
      <c r="G16" s="50">
        <v>2510035558</v>
      </c>
      <c r="H16" s="50">
        <v>2762488817</v>
      </c>
      <c r="I16" s="50">
        <v>3170559060</v>
      </c>
      <c r="J16" s="52">
        <v>3317357420</v>
      </c>
      <c r="K16" s="49">
        <v>2905342450</v>
      </c>
    </row>
    <row r="17" spans="1:11">
      <c r="A17" s="49" t="s">
        <v>159</v>
      </c>
      <c r="B17" s="50">
        <v>2033089000</v>
      </c>
      <c r="C17" s="50">
        <v>1495829151</v>
      </c>
      <c r="D17" s="50">
        <v>1945668851</v>
      </c>
      <c r="E17" s="50">
        <v>2028415474</v>
      </c>
      <c r="F17" s="50">
        <v>2416310632</v>
      </c>
      <c r="G17" s="50">
        <v>2366216143</v>
      </c>
      <c r="H17" s="50">
        <v>2597088210</v>
      </c>
      <c r="I17" s="50">
        <v>3168885000</v>
      </c>
      <c r="J17" s="52">
        <v>3161068520</v>
      </c>
      <c r="K17" s="49">
        <v>2776104760</v>
      </c>
    </row>
    <row r="18" spans="1:11">
      <c r="A18" s="49" t="s">
        <v>160</v>
      </c>
      <c r="B18" s="50">
        <v>1944461000</v>
      </c>
      <c r="C18" s="50">
        <v>1816379023</v>
      </c>
      <c r="D18" s="50">
        <v>2330770308</v>
      </c>
      <c r="E18" s="50">
        <v>2403740535</v>
      </c>
      <c r="F18" s="50">
        <v>2370526327</v>
      </c>
      <c r="G18" s="50">
        <v>2654274337</v>
      </c>
      <c r="H18" s="50">
        <v>2941524290</v>
      </c>
      <c r="I18" s="50">
        <v>3419829460</v>
      </c>
      <c r="J18" s="52">
        <v>3040507060</v>
      </c>
      <c r="K18" s="51">
        <v>3162539110</v>
      </c>
    </row>
    <row r="19" spans="1:11">
      <c r="A19" s="49" t="s">
        <v>164</v>
      </c>
      <c r="B19" s="50">
        <v>8428965000</v>
      </c>
      <c r="C19" s="50">
        <v>6978123290</v>
      </c>
      <c r="D19" s="50">
        <v>8333518596</v>
      </c>
      <c r="E19" s="50">
        <v>8958896309</v>
      </c>
      <c r="F19" s="50">
        <v>10057721427</v>
      </c>
      <c r="G19" s="50">
        <v>9976291697</v>
      </c>
      <c r="H19" s="50">
        <v>11081846785</v>
      </c>
      <c r="I19" s="50">
        <v>12867299900</v>
      </c>
      <c r="J19" s="50">
        <v>12902013680</v>
      </c>
      <c r="K19" s="50">
        <v>11589042270</v>
      </c>
    </row>
    <row r="20" spans="1:11">
      <c r="A20" s="49"/>
      <c r="B20" s="49"/>
      <c r="C20" s="53">
        <f>C19/B19-1</f>
        <v>-0.17212572480725685</v>
      </c>
      <c r="D20" s="53">
        <f t="shared" ref="D20:K20" si="1">D19/C19-1</f>
        <v>0.19423493246993062</v>
      </c>
      <c r="E20" s="53">
        <f t="shared" si="1"/>
        <v>7.5043657225433602E-2</v>
      </c>
      <c r="F20" s="53">
        <f t="shared" si="1"/>
        <v>0.12265184014867248</v>
      </c>
      <c r="G20" s="53">
        <f t="shared" si="1"/>
        <v>-8.0962403453929133E-3</v>
      </c>
      <c r="H20" s="53">
        <f t="shared" si="1"/>
        <v>0.11081824004128249</v>
      </c>
      <c r="I20" s="53">
        <f t="shared" si="1"/>
        <v>0.16111512364678493</v>
      </c>
      <c r="J20" s="53">
        <f t="shared" si="1"/>
        <v>2.697829402421803E-3</v>
      </c>
      <c r="K20" s="53">
        <f t="shared" si="1"/>
        <v>-0.10176484404409658</v>
      </c>
    </row>
    <row r="21" spans="1:11">
      <c r="A21" t="s">
        <v>165</v>
      </c>
    </row>
    <row r="24" spans="1:11" s="49" customFormat="1">
      <c r="A24" t="s">
        <v>168</v>
      </c>
    </row>
    <row r="25" spans="1:11">
      <c r="A25" s="56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9">
        <v>50012.333333333336</v>
      </c>
      <c r="D27" s="60">
        <v>51551</v>
      </c>
      <c r="E27" s="56">
        <v>63295.333333333336</v>
      </c>
      <c r="F27" s="56">
        <v>72995</v>
      </c>
      <c r="G27" s="57">
        <v>79088.666666666672</v>
      </c>
      <c r="H27" s="57">
        <v>85853.333333333328</v>
      </c>
      <c r="I27" s="56">
        <v>99105</v>
      </c>
      <c r="J27" s="65">
        <v>92331.666666666672</v>
      </c>
      <c r="K27" s="65">
        <v>92430</v>
      </c>
    </row>
    <row r="28" spans="1:11">
      <c r="A28" s="58" t="s">
        <v>158</v>
      </c>
      <c r="C28" s="56">
        <v>52317</v>
      </c>
      <c r="D28" s="56">
        <v>52128.333333333336</v>
      </c>
      <c r="E28" s="56">
        <v>65223.666666666664</v>
      </c>
      <c r="F28" s="56">
        <v>73210</v>
      </c>
      <c r="G28" s="57">
        <v>77246.666666666672</v>
      </c>
      <c r="H28" s="57">
        <v>88836</v>
      </c>
      <c r="I28" s="56">
        <v>99556</v>
      </c>
      <c r="J28" s="65">
        <v>92415</v>
      </c>
      <c r="K28" s="65">
        <v>93602.333333333328</v>
      </c>
    </row>
    <row r="29" spans="1:11">
      <c r="A29" s="58" t="s">
        <v>159</v>
      </c>
      <c r="C29" s="56">
        <v>52751.333333333336</v>
      </c>
      <c r="D29" s="56">
        <v>57410</v>
      </c>
      <c r="E29" s="56">
        <v>66721.666666666672</v>
      </c>
      <c r="F29" s="56">
        <v>75097</v>
      </c>
      <c r="G29" s="57">
        <v>80001.666666666672</v>
      </c>
      <c r="H29" s="57">
        <v>88275.333333333328</v>
      </c>
      <c r="I29" s="56">
        <v>93700</v>
      </c>
      <c r="J29" s="65">
        <v>90966.666666666672</v>
      </c>
      <c r="K29" s="65">
        <v>90980.666666666672</v>
      </c>
    </row>
    <row r="30" spans="1:11">
      <c r="A30" s="58" t="s">
        <v>160</v>
      </c>
      <c r="C30" s="56">
        <v>52432.666666666664</v>
      </c>
      <c r="D30" s="56">
        <v>60676.333333333336</v>
      </c>
      <c r="E30" s="56">
        <v>70051.666666666672</v>
      </c>
      <c r="F30" s="62">
        <v>76718</v>
      </c>
      <c r="G30" s="57">
        <v>84862</v>
      </c>
      <c r="H30" s="57">
        <v>93391.666666666672</v>
      </c>
      <c r="I30" s="56">
        <v>91713</v>
      </c>
      <c r="J30" s="65">
        <v>85694</v>
      </c>
      <c r="K30" s="65">
        <v>90266.222222222234</v>
      </c>
    </row>
    <row r="31" spans="1:11">
      <c r="A31" s="61" t="s">
        <v>164</v>
      </c>
      <c r="C31" s="55">
        <f>SUM(C27:C30)</f>
        <v>207513.33333333334</v>
      </c>
      <c r="D31" s="63">
        <f t="shared" ref="D31:J31" si="2">SUM(D27:D30)</f>
        <v>221765.66666666669</v>
      </c>
      <c r="E31" s="63">
        <f t="shared" si="2"/>
        <v>265292.33333333337</v>
      </c>
      <c r="F31" s="63">
        <f t="shared" si="2"/>
        <v>298020</v>
      </c>
      <c r="G31" s="63">
        <f t="shared" si="2"/>
        <v>321199</v>
      </c>
      <c r="H31" s="63">
        <f t="shared" si="2"/>
        <v>356356.33333333331</v>
      </c>
      <c r="I31" s="63">
        <f t="shared" si="2"/>
        <v>384074</v>
      </c>
      <c r="J31" s="63">
        <f t="shared" si="2"/>
        <v>361407.33333333337</v>
      </c>
      <c r="K31" s="64">
        <v>367279.22222222225</v>
      </c>
    </row>
    <row r="32" spans="1:11">
      <c r="C32" s="49"/>
      <c r="D32" s="53">
        <f t="shared" ref="D32:J32" si="3">D31/C31-1</f>
        <v>6.8681530504064003E-2</v>
      </c>
      <c r="E32" s="53">
        <f t="shared" si="3"/>
        <v>0.19627324337852126</v>
      </c>
      <c r="F32" s="53">
        <f t="shared" si="3"/>
        <v>0.12336453999801456</v>
      </c>
      <c r="G32" s="53">
        <f t="shared" si="3"/>
        <v>7.777665928461186E-2</v>
      </c>
      <c r="H32" s="53">
        <f t="shared" si="3"/>
        <v>0.10945654666836857</v>
      </c>
      <c r="I32" s="53">
        <f t="shared" si="3"/>
        <v>7.7780760643139102E-2</v>
      </c>
      <c r="J32" s="53">
        <f t="shared" si="3"/>
        <v>-5.9016404824764557E-2</v>
      </c>
      <c r="K32" s="53">
        <f>K31/J31-1</f>
        <v>1.6247287609610028E-2</v>
      </c>
    </row>
    <row r="33" spans="1:11">
      <c r="A33" s="67" t="s">
        <v>169</v>
      </c>
    </row>
    <row r="35" spans="1:11">
      <c r="A35" t="s">
        <v>170</v>
      </c>
    </row>
    <row r="36" spans="1:11">
      <c r="A36" t="s">
        <v>175</v>
      </c>
    </row>
    <row r="37" spans="1:11" s="76" customFormat="1">
      <c r="B37">
        <v>2006</v>
      </c>
      <c r="C37">
        <v>2007</v>
      </c>
      <c r="D37" s="76">
        <v>2008</v>
      </c>
      <c r="E37" s="76">
        <v>2009</v>
      </c>
      <c r="F37" s="76">
        <v>2010</v>
      </c>
      <c r="G37" s="76">
        <v>2011</v>
      </c>
      <c r="H37" s="76">
        <v>2012</v>
      </c>
      <c r="I37" s="76">
        <v>2013</v>
      </c>
      <c r="J37" s="76">
        <v>2014</v>
      </c>
      <c r="K37" s="76">
        <v>2015</v>
      </c>
    </row>
    <row r="38" spans="1:11">
      <c r="A38" s="72" t="s">
        <v>171</v>
      </c>
      <c r="B38" s="70">
        <v>774142136.84111083</v>
      </c>
      <c r="C38" s="70">
        <v>1090431485.3900001</v>
      </c>
      <c r="D38" s="70">
        <v>2371602368.5900002</v>
      </c>
      <c r="E38" s="70">
        <v>3142672616.9133339</v>
      </c>
      <c r="F38" s="70">
        <v>4325188328.217886</v>
      </c>
      <c r="G38" s="70">
        <v>4727573894.5166636</v>
      </c>
      <c r="H38" s="70">
        <v>6033190324.4507465</v>
      </c>
      <c r="I38" s="70">
        <v>8157502319.4082851</v>
      </c>
      <c r="J38" s="70">
        <v>8537410063.1592369</v>
      </c>
      <c r="K38" s="70">
        <v>10906218495.029999</v>
      </c>
    </row>
    <row r="39" spans="1:11">
      <c r="A39" s="72" t="s">
        <v>172</v>
      </c>
      <c r="B39" s="70">
        <v>710144368.08666635</v>
      </c>
      <c r="C39" s="70">
        <v>1258089302.9600003</v>
      </c>
      <c r="D39" s="70">
        <v>2817561313.4633331</v>
      </c>
      <c r="E39" s="70">
        <v>3262348325.1666675</v>
      </c>
      <c r="F39" s="70">
        <v>3885745437.5885019</v>
      </c>
      <c r="G39" s="70">
        <v>4968336626.1349936</v>
      </c>
      <c r="H39" s="70">
        <v>6619773035.7467918</v>
      </c>
      <c r="I39" s="70">
        <v>8526721787.3159113</v>
      </c>
      <c r="J39" s="70">
        <v>8678610880.9875736</v>
      </c>
      <c r="K39" s="75">
        <v>10683128037.0947</v>
      </c>
    </row>
    <row r="40" spans="1:11">
      <c r="A40" s="72" t="s">
        <v>173</v>
      </c>
      <c r="B40" s="70">
        <v>825937327.07666659</v>
      </c>
      <c r="C40" s="70">
        <v>1421004403.3499999</v>
      </c>
      <c r="D40" s="70">
        <v>3313922338.4099994</v>
      </c>
      <c r="E40" s="70">
        <v>3424150394.8699999</v>
      </c>
      <c r="F40" s="70">
        <v>4153270305.5427999</v>
      </c>
      <c r="G40" s="70">
        <v>5077157167.2650185</v>
      </c>
      <c r="H40" s="70">
        <v>6805113183.7944584</v>
      </c>
      <c r="I40" s="70">
        <v>8555113732.6446342</v>
      </c>
      <c r="J40" s="73">
        <v>9768134846.8588886</v>
      </c>
      <c r="K40" s="75">
        <v>11146824135.702908</v>
      </c>
    </row>
    <row r="41" spans="1:11">
      <c r="A41" s="72" t="s">
        <v>174</v>
      </c>
      <c r="B41" s="70">
        <v>922675882.21999991</v>
      </c>
      <c r="C41" s="70">
        <v>1610630382.75</v>
      </c>
      <c r="D41" s="70">
        <v>3282223684.0899992</v>
      </c>
      <c r="E41" s="70">
        <v>4004545785.2435441</v>
      </c>
      <c r="F41" s="70">
        <v>4461273027.9699802</v>
      </c>
      <c r="G41" s="70">
        <v>3912185221.2393498</v>
      </c>
      <c r="H41" s="70">
        <v>8040133340.3259716</v>
      </c>
      <c r="I41" s="70">
        <v>8943679947.5043793</v>
      </c>
      <c r="J41" s="74">
        <v>10379981268.072184</v>
      </c>
      <c r="K41" s="75">
        <v>12049767727.883476</v>
      </c>
    </row>
    <row r="42" spans="1:11">
      <c r="A42" s="72" t="s">
        <v>164</v>
      </c>
      <c r="B42" s="69">
        <f>SUM(B38:B41)</f>
        <v>3232899714.2244439</v>
      </c>
      <c r="C42" s="69">
        <f t="shared" ref="C42:K42" si="4">SUM(C38:C41)</f>
        <v>5380155574.4500008</v>
      </c>
      <c r="D42" s="69">
        <f t="shared" si="4"/>
        <v>11785309704.553333</v>
      </c>
      <c r="E42" s="69">
        <f t="shared" si="4"/>
        <v>13833717122.193544</v>
      </c>
      <c r="F42" s="69">
        <f t="shared" si="4"/>
        <v>16825477099.319168</v>
      </c>
      <c r="G42" s="69">
        <f t="shared" si="4"/>
        <v>18685252909.156025</v>
      </c>
      <c r="H42" s="69">
        <f t="shared" si="4"/>
        <v>27498209884.31797</v>
      </c>
      <c r="I42" s="69">
        <f t="shared" si="4"/>
        <v>34183017786.873211</v>
      </c>
      <c r="J42" s="69">
        <f t="shared" si="4"/>
        <v>37364137059.077881</v>
      </c>
      <c r="K42" s="69">
        <f t="shared" si="4"/>
        <v>44785938395.711082</v>
      </c>
    </row>
    <row r="43" spans="1:11">
      <c r="C43" s="53">
        <f t="shared" ref="C43:J43" si="5">C42/B42-1</f>
        <v>0.66418882428608605</v>
      </c>
      <c r="D43" s="53">
        <f t="shared" si="5"/>
        <v>1.1905146684830048</v>
      </c>
      <c r="E43" s="53">
        <f t="shared" si="5"/>
        <v>0.17381023231394543</v>
      </c>
      <c r="F43" s="53">
        <f t="shared" si="5"/>
        <v>0.21626580554592367</v>
      </c>
      <c r="G43" s="53">
        <f t="shared" si="5"/>
        <v>0.11053331794746613</v>
      </c>
      <c r="H43" s="53">
        <f t="shared" si="5"/>
        <v>0.47165307411190982</v>
      </c>
      <c r="I43" s="53">
        <f t="shared" si="5"/>
        <v>0.24309974833552839</v>
      </c>
      <c r="J43" s="53">
        <f t="shared" si="5"/>
        <v>9.3061393585509133E-2</v>
      </c>
      <c r="K43" s="53">
        <f>K42/J42-1</f>
        <v>0.19863435692087061</v>
      </c>
    </row>
    <row r="44" spans="1:11" s="80" customFormat="1">
      <c r="A44" s="80" t="s">
        <v>178</v>
      </c>
    </row>
    <row r="46" spans="1:11">
      <c r="A46" s="68" t="s">
        <v>176</v>
      </c>
    </row>
    <row r="47" spans="1:11" s="82" customFormat="1">
      <c r="A47" s="81" t="s">
        <v>182</v>
      </c>
    </row>
    <row r="48" spans="1:11">
      <c r="B48">
        <v>2006</v>
      </c>
      <c r="C48">
        <v>2007</v>
      </c>
      <c r="D48" s="76">
        <v>2008</v>
      </c>
      <c r="E48" s="76">
        <v>2009</v>
      </c>
      <c r="F48" s="76">
        <v>2010</v>
      </c>
      <c r="G48" s="76">
        <v>2011</v>
      </c>
      <c r="H48" s="76">
        <v>2012</v>
      </c>
      <c r="I48" s="76">
        <v>2013</v>
      </c>
      <c r="J48" s="76">
        <v>2014</v>
      </c>
      <c r="K48" s="76">
        <v>2015</v>
      </c>
    </row>
    <row r="49" spans="1:12">
      <c r="A49" s="72" t="s">
        <v>171</v>
      </c>
      <c r="B49" s="79">
        <v>21052.268381725597</v>
      </c>
      <c r="C49" s="79">
        <v>28220.534516700845</v>
      </c>
      <c r="D49" s="79">
        <v>38869.896652596188</v>
      </c>
      <c r="E49" s="79">
        <v>210857.76213459161</v>
      </c>
      <c r="F49" s="79">
        <v>666143.88544276659</v>
      </c>
      <c r="G49" s="79">
        <v>745221.01930975227</v>
      </c>
      <c r="H49" s="79">
        <v>590174.97648016165</v>
      </c>
      <c r="I49" s="79">
        <v>887565.07102018583</v>
      </c>
      <c r="J49" s="79">
        <v>822546.01054139237</v>
      </c>
      <c r="K49" s="79">
        <v>765899.03146190871</v>
      </c>
    </row>
    <row r="50" spans="1:12">
      <c r="A50" s="72" t="s">
        <v>172</v>
      </c>
      <c r="B50" s="79">
        <v>235895.86939396549</v>
      </c>
      <c r="C50" s="79">
        <v>8873.7878868786556</v>
      </c>
      <c r="D50" s="79">
        <v>27575.833409290193</v>
      </c>
      <c r="E50" s="79">
        <v>322828.61875639815</v>
      </c>
      <c r="F50" s="79">
        <v>482384.23383768654</v>
      </c>
      <c r="G50" s="79">
        <v>687411.75637139124</v>
      </c>
      <c r="H50" s="79">
        <v>617877.32775349368</v>
      </c>
      <c r="I50" s="79">
        <v>777385.80942006689</v>
      </c>
      <c r="J50" s="79">
        <v>662277.34060974268</v>
      </c>
      <c r="K50" s="79">
        <v>659929.14759987639</v>
      </c>
    </row>
    <row r="51" spans="1:12">
      <c r="A51" s="72" t="s">
        <v>173</v>
      </c>
      <c r="B51" s="79">
        <v>12588.635492468004</v>
      </c>
      <c r="C51" s="79">
        <v>18139.716409790683</v>
      </c>
      <c r="D51" s="79">
        <v>36364.627414296905</v>
      </c>
      <c r="E51" s="79">
        <v>308261.69694293098</v>
      </c>
      <c r="F51" s="79">
        <v>679467.53914048907</v>
      </c>
      <c r="G51" s="79">
        <v>643524.14708982233</v>
      </c>
      <c r="H51" s="79">
        <v>593717.18752760882</v>
      </c>
      <c r="I51" s="79">
        <v>598747.1635139602</v>
      </c>
      <c r="J51" s="79">
        <v>831318.19321183662</v>
      </c>
      <c r="K51" s="79">
        <v>572406.6688248642</v>
      </c>
    </row>
    <row r="52" spans="1:12">
      <c r="A52" s="72" t="s">
        <v>174</v>
      </c>
      <c r="B52" s="79">
        <v>19205.88522273484</v>
      </c>
      <c r="C52" s="79">
        <v>24830.885046847721</v>
      </c>
      <c r="D52" s="79">
        <v>34075.954863809871</v>
      </c>
      <c r="E52" s="79">
        <v>249475.19225683957</v>
      </c>
      <c r="F52" s="79">
        <v>547751.25041968876</v>
      </c>
      <c r="G52" s="79">
        <v>601915.68007159641</v>
      </c>
      <c r="H52" s="79">
        <v>620600.79911213065</v>
      </c>
      <c r="I52" s="79">
        <v>689633.67188721453</v>
      </c>
      <c r="J52" s="79">
        <v>719389.40194060351</v>
      </c>
      <c r="K52" s="79">
        <v>650914.21891511558</v>
      </c>
    </row>
    <row r="53" spans="1:12">
      <c r="A53" s="72" t="s">
        <v>164</v>
      </c>
      <c r="B53" s="78">
        <v>288742.6584908939</v>
      </c>
      <c r="C53" s="78">
        <v>80064.923860217896</v>
      </c>
      <c r="D53" s="78">
        <v>136886.31233999316</v>
      </c>
      <c r="E53" s="78">
        <v>1091423.2700907602</v>
      </c>
      <c r="F53" s="78">
        <v>2375746.9088406311</v>
      </c>
      <c r="G53" s="78">
        <v>2678072.6028425624</v>
      </c>
      <c r="H53" s="78">
        <v>2422370.2908733948</v>
      </c>
      <c r="I53" s="78">
        <v>2953331.7158414274</v>
      </c>
      <c r="J53" s="78">
        <v>3035530.9463035753</v>
      </c>
      <c r="K53" s="78">
        <v>2649149.066801765</v>
      </c>
    </row>
    <row r="54" spans="1:12">
      <c r="C54" s="53">
        <f t="shared" ref="C54:J54" si="6">C53/B53-1</f>
        <v>-0.72271182831565262</v>
      </c>
      <c r="D54" s="53">
        <f t="shared" si="6"/>
        <v>0.70969140717572432</v>
      </c>
      <c r="E54" s="53">
        <f t="shared" si="6"/>
        <v>6.9732096762160074</v>
      </c>
      <c r="F54" s="53">
        <f t="shared" si="6"/>
        <v>1.176742033952666</v>
      </c>
      <c r="G54" s="53">
        <f t="shared" si="6"/>
        <v>0.12725500888874852</v>
      </c>
      <c r="H54" s="53">
        <f t="shared" si="6"/>
        <v>-9.547997753972759E-2</v>
      </c>
      <c r="I54" s="53">
        <f t="shared" si="6"/>
        <v>0.21919085903938851</v>
      </c>
      <c r="J54" s="53">
        <f t="shared" si="6"/>
        <v>2.7832711788261966E-2</v>
      </c>
      <c r="K54" s="53">
        <f>K53/J53-1</f>
        <v>-0.12728642413358193</v>
      </c>
    </row>
    <row r="55" spans="1:12">
      <c r="A55" t="s">
        <v>177</v>
      </c>
    </row>
    <row r="57" spans="1:12">
      <c r="A57" s="77" t="s">
        <v>150</v>
      </c>
    </row>
    <row r="58" spans="1:12">
      <c r="A58" t="s">
        <v>179</v>
      </c>
    </row>
    <row r="59" spans="1:12" s="97" customFormat="1">
      <c r="B59">
        <v>2006</v>
      </c>
      <c r="C59">
        <v>2007</v>
      </c>
      <c r="D59" s="76">
        <v>2008</v>
      </c>
      <c r="E59" s="76">
        <v>2009</v>
      </c>
      <c r="F59" s="76">
        <v>2010</v>
      </c>
      <c r="G59" s="76">
        <v>2011</v>
      </c>
      <c r="H59" s="76">
        <v>2012</v>
      </c>
      <c r="I59" s="76">
        <v>2013</v>
      </c>
      <c r="J59" s="76">
        <v>2014</v>
      </c>
      <c r="K59" s="76">
        <v>2015</v>
      </c>
    </row>
    <row r="60" spans="1:12" s="97" customFormat="1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 s="97" customFormat="1">
      <c r="B61" s="25"/>
      <c r="C61" s="66">
        <f>C60/B60-1</f>
        <v>6.3698291609550539E-2</v>
      </c>
      <c r="D61" s="66">
        <f t="shared" ref="D61:K61" si="7">D60/C60-1</f>
        <v>9.4873171444297855E-2</v>
      </c>
      <c r="E61" s="66">
        <f t="shared" si="7"/>
        <v>9.9843651508115139E-2</v>
      </c>
      <c r="F61" s="66">
        <f t="shared" si="7"/>
        <v>3.1352379284431464E-2</v>
      </c>
      <c r="G61" s="66">
        <f t="shared" si="7"/>
        <v>9.6033923052756265E-3</v>
      </c>
      <c r="H61" s="66">
        <f t="shared" si="7"/>
        <v>3.456836891107673E-2</v>
      </c>
      <c r="I61" s="66">
        <f t="shared" si="7"/>
        <v>5.6719847524053124E-2</v>
      </c>
      <c r="J61" s="66">
        <f t="shared" si="7"/>
        <v>0.11583330410613435</v>
      </c>
      <c r="K61" s="66">
        <f t="shared" si="7"/>
        <v>7.1805770046311945E-2</v>
      </c>
      <c r="L61" s="66"/>
    </row>
    <row r="62" spans="1:12" s="97" customFormat="1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 s="97" customFormat="1">
      <c r="B63" s="25"/>
      <c r="C63" s="66">
        <f>C62/B62-1</f>
        <v>0.13555470063078934</v>
      </c>
      <c r="D63" s="66">
        <f t="shared" ref="D63" si="8">D62/C62-1</f>
        <v>0.1324918367548551</v>
      </c>
      <c r="E63" s="66">
        <f t="shared" ref="E63" si="9">E62/D62-1</f>
        <v>5.7368107232178778E-2</v>
      </c>
      <c r="F63" s="66">
        <f t="shared" ref="F63" si="10">F62/E62-1</f>
        <v>0.11389884005672091</v>
      </c>
      <c r="G63" s="66">
        <f t="shared" ref="G63" si="11">G62/F62-1</f>
        <v>0.1346500705783944</v>
      </c>
      <c r="H63" s="66">
        <f t="shared" ref="H63" si="12">H62/G62-1</f>
        <v>0.23658483672728869</v>
      </c>
      <c r="I63" s="66">
        <f t="shared" ref="I63" si="13">I62/H62-1</f>
        <v>4.6871909488555241E-2</v>
      </c>
      <c r="J63" s="66">
        <f t="shared" ref="J63" si="14">J62/I62-1</f>
        <v>7.0394566684937487E-2</v>
      </c>
      <c r="K63" s="66">
        <f t="shared" ref="K63" si="15">K62/J62-1</f>
        <v>2.2661390257507907E-3</v>
      </c>
      <c r="L63" s="66"/>
    </row>
    <row r="64" spans="1:12" s="97" customFormat="1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 s="97" customFormat="1">
      <c r="C65" s="66">
        <f>C64/B64-1</f>
        <v>0.32078425790840837</v>
      </c>
      <c r="D65" s="66">
        <f t="shared" ref="D65" si="16">D64/C64-1</f>
        <v>0.10363738617382401</v>
      </c>
      <c r="E65" s="66">
        <f t="shared" ref="E65" si="17">E64/D64-1</f>
        <v>8.3586980899766017E-2</v>
      </c>
      <c r="F65" s="66">
        <f t="shared" ref="F65" si="18">F64/E64-1</f>
        <v>0.13696683999250947</v>
      </c>
      <c r="G65" s="66">
        <f t="shared" ref="G65" si="19">G64/F64-1</f>
        <v>6.5421671826625394E-2</v>
      </c>
      <c r="H65" s="66">
        <f t="shared" ref="H65" si="20">H64/G64-1</f>
        <v>9.8654234199049728E-2</v>
      </c>
      <c r="I65" s="66">
        <f t="shared" ref="I65" si="21">I64/H64-1</f>
        <v>0.10347195258584674</v>
      </c>
      <c r="J65" s="66">
        <f t="shared" ref="J65" si="22">J64/I64-1</f>
        <v>7.2341139304221924E-2</v>
      </c>
      <c r="K65" s="66">
        <f t="shared" ref="K65" si="23">K64/J64-1</f>
        <v>2.9744472478838269E-2</v>
      </c>
      <c r="L65" s="66"/>
    </row>
    <row r="66" spans="1:12">
      <c r="A66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4">D66/C66-1</f>
        <v>9.7861328215956611E-2</v>
      </c>
      <c r="E67" s="53">
        <f t="shared" si="24"/>
        <v>9.6207623062952496E-2</v>
      </c>
      <c r="F67" s="53">
        <f t="shared" si="24"/>
        <v>4.0053840406824248E-2</v>
      </c>
      <c r="G67" s="53">
        <f t="shared" si="24"/>
        <v>2.0938987337442816E-2</v>
      </c>
      <c r="H67" s="53">
        <f t="shared" si="24"/>
        <v>5.4002035163201567E-2</v>
      </c>
      <c r="I67" s="53">
        <f t="shared" si="24"/>
        <v>5.7115545779997889E-2</v>
      </c>
      <c r="J67" s="53">
        <f t="shared" si="24"/>
        <v>0.10987520827252606</v>
      </c>
      <c r="K67" s="53">
        <f t="shared" si="24"/>
        <v>6.3749005793035884E-2</v>
      </c>
    </row>
    <row r="68" spans="1:12">
      <c r="A68" t="s">
        <v>180</v>
      </c>
    </row>
    <row r="71" spans="1:12">
      <c r="A71" s="77" t="s">
        <v>181</v>
      </c>
    </row>
    <row r="72" spans="1:12">
      <c r="A72" s="81" t="s">
        <v>182</v>
      </c>
    </row>
    <row r="73" spans="1:12">
      <c r="B73">
        <v>2006</v>
      </c>
      <c r="C73">
        <v>2007</v>
      </c>
      <c r="D73" s="82">
        <v>2008</v>
      </c>
      <c r="E73" s="82">
        <v>2009</v>
      </c>
      <c r="F73" s="82">
        <v>2010</v>
      </c>
      <c r="G73" s="82">
        <v>2011</v>
      </c>
      <c r="H73" s="82">
        <v>2012</v>
      </c>
      <c r="I73" s="82">
        <v>2013</v>
      </c>
      <c r="J73" s="82">
        <v>2014</v>
      </c>
      <c r="K73" s="82">
        <v>2015</v>
      </c>
    </row>
    <row r="74" spans="1:12">
      <c r="A74" t="s">
        <v>157</v>
      </c>
      <c r="B74" s="86">
        <v>15177930.741099998</v>
      </c>
      <c r="C74" s="86">
        <v>16583129.111523053</v>
      </c>
      <c r="D74" s="86">
        <v>19679245.789082762</v>
      </c>
      <c r="E74" s="86">
        <v>20237738.608998455</v>
      </c>
      <c r="F74" s="86">
        <v>21338577.326812759</v>
      </c>
      <c r="G74" s="86">
        <v>23378180.510606125</v>
      </c>
      <c r="H74" s="86">
        <v>28044148.222812735</v>
      </c>
      <c r="I74" s="86">
        <v>40101564.769683734</v>
      </c>
      <c r="J74" s="86">
        <v>31603632.493833594</v>
      </c>
      <c r="K74" s="86">
        <v>34436413.813592672</v>
      </c>
    </row>
    <row r="75" spans="1:12">
      <c r="A75" t="s">
        <v>158</v>
      </c>
      <c r="B75" s="86">
        <v>15608940.437899997</v>
      </c>
      <c r="C75" s="86">
        <v>15932981.452310292</v>
      </c>
      <c r="D75" s="86">
        <v>17945019.381866928</v>
      </c>
      <c r="E75" s="86">
        <v>19160478.604794543</v>
      </c>
      <c r="F75" s="86">
        <v>17969869.221589584</v>
      </c>
      <c r="G75" s="86">
        <v>24012331.38696136</v>
      </c>
      <c r="H75" s="86">
        <v>28972337.681360021</v>
      </c>
      <c r="I75" s="86">
        <v>37789402.633325748</v>
      </c>
      <c r="J75" s="86">
        <v>29275986.455644201</v>
      </c>
      <c r="K75" s="86">
        <v>29860274.273885801</v>
      </c>
    </row>
    <row r="76" spans="1:12">
      <c r="A76" t="s">
        <v>159</v>
      </c>
      <c r="B76" s="86">
        <v>16298102.015700001</v>
      </c>
      <c r="C76" s="86">
        <v>16421475.124388054</v>
      </c>
      <c r="D76" s="86">
        <v>18063269.676991187</v>
      </c>
      <c r="E76" s="86">
        <v>19321008.379134808</v>
      </c>
      <c r="F76" s="86">
        <v>23091759.146369744</v>
      </c>
      <c r="G76" s="86">
        <v>24797858.541750986</v>
      </c>
      <c r="H76" s="86">
        <v>27755704.079239368</v>
      </c>
      <c r="I76" s="86">
        <v>37262046.466552697</v>
      </c>
      <c r="J76" s="86">
        <v>34123367.606428392</v>
      </c>
      <c r="K76" s="86">
        <v>30285432.368948832</v>
      </c>
    </row>
    <row r="77" spans="1:12">
      <c r="A77" t="s">
        <v>160</v>
      </c>
      <c r="B77" s="86">
        <v>19466987.084000014</v>
      </c>
      <c r="C77" s="86">
        <v>18551015.738540661</v>
      </c>
      <c r="D77" s="86">
        <v>18693336.164136801</v>
      </c>
      <c r="E77" s="86">
        <v>19725154.753355559</v>
      </c>
      <c r="F77" s="86">
        <v>19829106.208038539</v>
      </c>
      <c r="G77" s="86">
        <v>29407354.959019817</v>
      </c>
      <c r="H77" s="86">
        <v>20455449.326002993</v>
      </c>
      <c r="I77" s="86">
        <v>37494818.499430224</v>
      </c>
      <c r="J77" s="86">
        <v>31832600.784143493</v>
      </c>
      <c r="K77" s="86">
        <v>34227619.655177481</v>
      </c>
    </row>
    <row r="78" spans="1:12">
      <c r="A78" t="s">
        <v>164</v>
      </c>
      <c r="B78" s="85">
        <f>SUM(B74:B77)</f>
        <v>66551960.278700016</v>
      </c>
      <c r="C78" s="85">
        <f t="shared" ref="C78:I78" si="25">SUM(C74:C77)</f>
        <v>67488601.426762059</v>
      </c>
      <c r="D78" s="85">
        <f t="shared" si="25"/>
        <v>74380871.012077674</v>
      </c>
      <c r="E78" s="85">
        <f t="shared" si="25"/>
        <v>78444380.346283361</v>
      </c>
      <c r="F78" s="85">
        <f t="shared" si="25"/>
        <v>82229311.902810618</v>
      </c>
      <c r="G78" s="85">
        <f t="shared" si="25"/>
        <v>101595725.39833829</v>
      </c>
      <c r="H78" s="85">
        <f t="shared" si="25"/>
        <v>105227639.3094151</v>
      </c>
      <c r="I78" s="85">
        <f t="shared" si="25"/>
        <v>152647832.36899239</v>
      </c>
      <c r="J78" s="85">
        <f t="shared" ref="J78" si="26">SUM(J74:J77)</f>
        <v>126835587.34004967</v>
      </c>
      <c r="K78" s="85">
        <f t="shared" ref="K78" si="27">SUM(K74:K77)</f>
        <v>128809740.11160478</v>
      </c>
    </row>
    <row r="79" spans="1:12">
      <c r="C79" s="66">
        <f>C78/B78-1</f>
        <v>1.4073832598463953E-2</v>
      </c>
      <c r="D79" s="66">
        <f t="shared" ref="D79:K79" si="28">D78/C78-1</f>
        <v>0.10212494316977416</v>
      </c>
      <c r="E79" s="66">
        <f t="shared" si="28"/>
        <v>5.4631107150464375E-2</v>
      </c>
      <c r="F79" s="66">
        <f t="shared" si="28"/>
        <v>4.8249875132152509E-2</v>
      </c>
      <c r="G79" s="66">
        <f t="shared" si="28"/>
        <v>0.23551715376649929</v>
      </c>
      <c r="H79" s="66">
        <f t="shared" si="28"/>
        <v>3.5748688213374624E-2</v>
      </c>
      <c r="I79" s="66">
        <f t="shared" si="28"/>
        <v>0.45064389328493126</v>
      </c>
      <c r="J79" s="66">
        <f t="shared" si="28"/>
        <v>-0.1690967020517351</v>
      </c>
      <c r="K79" s="66">
        <f t="shared" si="28"/>
        <v>1.5564659832120631E-2</v>
      </c>
    </row>
    <row r="80" spans="1:12">
      <c r="A80" t="s">
        <v>183</v>
      </c>
    </row>
    <row r="83" spans="1:16">
      <c r="A83" t="s">
        <v>184</v>
      </c>
    </row>
    <row r="84" spans="1:16">
      <c r="A84" t="s">
        <v>186</v>
      </c>
    </row>
    <row r="85" spans="1:16">
      <c r="B85" s="82">
        <v>2006</v>
      </c>
      <c r="C85" s="82">
        <v>2007</v>
      </c>
      <c r="D85" s="82">
        <v>2008</v>
      </c>
      <c r="E85" s="82">
        <v>2009</v>
      </c>
      <c r="F85" s="82">
        <v>2010</v>
      </c>
      <c r="G85" s="82">
        <v>2011</v>
      </c>
      <c r="H85" s="82">
        <v>2012</v>
      </c>
      <c r="I85" s="82">
        <v>2013</v>
      </c>
      <c r="J85" s="82">
        <v>2014</v>
      </c>
      <c r="K85" s="82">
        <v>2015</v>
      </c>
    </row>
    <row r="86" spans="1:16">
      <c r="A86" t="s">
        <v>157</v>
      </c>
      <c r="B86" s="93">
        <v>117063.07309267034</v>
      </c>
      <c r="C86" s="93">
        <v>247598.9663021375</v>
      </c>
      <c r="D86" s="93">
        <v>319912.8677739175</v>
      </c>
      <c r="E86" s="93">
        <v>450954.45548871584</v>
      </c>
      <c r="F86" s="93">
        <v>9429264.2239078153</v>
      </c>
      <c r="G86" s="93">
        <v>1067701.8297409271</v>
      </c>
      <c r="H86" s="93">
        <v>2088407.8644035375</v>
      </c>
      <c r="I86" s="93">
        <v>2669248.9559459984</v>
      </c>
      <c r="J86" s="93">
        <v>3431525.5182042285</v>
      </c>
      <c r="K86" s="93">
        <v>3090118.2093847157</v>
      </c>
    </row>
    <row r="87" spans="1:16">
      <c r="A87" t="s">
        <v>158</v>
      </c>
      <c r="B87" s="93">
        <v>131735.2020621048</v>
      </c>
      <c r="C87" s="93">
        <v>295518.18933365704</v>
      </c>
      <c r="D87" s="93">
        <v>318343.14705677057</v>
      </c>
      <c r="E87" s="93">
        <v>535336.66427812434</v>
      </c>
      <c r="F87" s="93">
        <v>8375415.3068286143</v>
      </c>
      <c r="G87" s="93">
        <v>2061049.875347418</v>
      </c>
      <c r="H87" s="93">
        <v>2174373.5791049753</v>
      </c>
      <c r="I87" s="93">
        <v>2424273.5941796806</v>
      </c>
      <c r="J87" s="93">
        <v>2774212.0397552014</v>
      </c>
      <c r="K87" s="93">
        <v>2992124.1181234578</v>
      </c>
    </row>
    <row r="88" spans="1:16">
      <c r="A88" t="s">
        <v>159</v>
      </c>
      <c r="B88" s="93">
        <v>112067.00724188039</v>
      </c>
      <c r="C88" s="93">
        <v>274246.24469904241</v>
      </c>
      <c r="D88" s="93">
        <v>302715.19436830573</v>
      </c>
      <c r="E88" s="93">
        <v>755321.3297313978</v>
      </c>
      <c r="F88" s="93">
        <v>6935814.0817169035</v>
      </c>
      <c r="G88" s="93">
        <v>2085857.7195825498</v>
      </c>
      <c r="H88" s="93">
        <v>2195662.846763669</v>
      </c>
      <c r="I88" s="93">
        <v>2101102.2590117059</v>
      </c>
      <c r="J88" s="93">
        <v>2621496.7053991919</v>
      </c>
      <c r="K88" s="93">
        <v>2171483.7943237526</v>
      </c>
    </row>
    <row r="89" spans="1:16">
      <c r="A89" t="s">
        <v>160</v>
      </c>
      <c r="B89" s="93">
        <v>111445.09221040564</v>
      </c>
      <c r="C89" s="93">
        <v>247974.50984353741</v>
      </c>
      <c r="D89" s="93">
        <v>322745.84425553656</v>
      </c>
      <c r="E89" s="93">
        <v>652115.30272762058</v>
      </c>
      <c r="F89" s="93">
        <v>8771873.3014192283</v>
      </c>
      <c r="G89" s="93">
        <v>2158857.9644121574</v>
      </c>
      <c r="H89" s="93">
        <v>2244611.199463313</v>
      </c>
      <c r="I89" s="93">
        <v>2206016.1249856758</v>
      </c>
      <c r="J89" s="93">
        <v>2980198.5589974993</v>
      </c>
      <c r="K89" s="93">
        <v>1937423.6422381522</v>
      </c>
    </row>
    <row r="90" spans="1:16">
      <c r="A90" t="s">
        <v>164</v>
      </c>
      <c r="B90" s="92">
        <v>472310.37460706115</v>
      </c>
      <c r="C90" s="92">
        <v>1065337.9101783743</v>
      </c>
      <c r="D90" s="92">
        <v>1263717.0534545304</v>
      </c>
      <c r="E90" s="92">
        <v>2393727.7522258586</v>
      </c>
      <c r="F90" s="92">
        <v>33512366.913872562</v>
      </c>
      <c r="G90" s="92">
        <v>7373467.389083053</v>
      </c>
      <c r="H90" s="92">
        <v>8703055.4897354953</v>
      </c>
      <c r="I90" s="92">
        <v>9400640.9341230616</v>
      </c>
      <c r="J90" s="92">
        <v>11807432.822356122</v>
      </c>
      <c r="K90" s="92">
        <v>10191149.764070079</v>
      </c>
    </row>
    <row r="91" spans="1:16">
      <c r="C91" s="53">
        <f>C90/B90-1</f>
        <v>1.2555886286950244</v>
      </c>
      <c r="D91" s="53">
        <f t="shared" ref="D91:K91" si="29">D90/C90-1</f>
        <v>0.18621241333929506</v>
      </c>
      <c r="E91" s="53">
        <f t="shared" si="29"/>
        <v>0.89419597186118605</v>
      </c>
      <c r="F91" s="53">
        <f t="shared" si="29"/>
        <v>13.000074520884999</v>
      </c>
      <c r="G91" s="53">
        <f t="shared" si="29"/>
        <v>-0.77997771962711537</v>
      </c>
      <c r="H91" s="53">
        <f t="shared" si="29"/>
        <v>0.18032060501426961</v>
      </c>
      <c r="I91" s="53">
        <f t="shared" si="29"/>
        <v>8.0154084414411519E-2</v>
      </c>
      <c r="J91" s="53">
        <f t="shared" si="29"/>
        <v>0.25602423335803937</v>
      </c>
      <c r="K91" s="53">
        <f t="shared" si="29"/>
        <v>-0.1368869154373491</v>
      </c>
    </row>
    <row r="92" spans="1:16">
      <c r="A92" s="91" t="s">
        <v>185</v>
      </c>
    </row>
    <row r="93" spans="1:16">
      <c r="A93" t="s">
        <v>2</v>
      </c>
    </row>
    <row r="94" spans="1:16" s="95" customFormat="1">
      <c r="B94" s="95" t="s">
        <v>192</v>
      </c>
      <c r="M94" s="95" t="s">
        <v>197</v>
      </c>
    </row>
    <row r="95" spans="1:16">
      <c r="B95" s="87">
        <v>2006</v>
      </c>
      <c r="C95" s="87">
        <v>2007</v>
      </c>
      <c r="D95" s="87">
        <v>2008</v>
      </c>
      <c r="E95" s="87">
        <v>2009</v>
      </c>
      <c r="F95" s="87">
        <v>2010</v>
      </c>
      <c r="G95" s="87">
        <v>2011</v>
      </c>
      <c r="H95" s="87">
        <v>2012</v>
      </c>
      <c r="I95" s="87">
        <v>2013</v>
      </c>
      <c r="J95" s="87">
        <v>2014</v>
      </c>
      <c r="K95" s="101">
        <v>2015</v>
      </c>
      <c r="P95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M99" si="30">H96/G96-1</f>
        <v>3.0545843045842958E-2</v>
      </c>
      <c r="N96" s="25">
        <f t="shared" ref="N96:N100" si="31">I96/H96-1</f>
        <v>3.0253051222845384E-2</v>
      </c>
      <c r="O96" s="25">
        <f t="shared" ref="O96:O99" si="32">J96/I96-1</f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33">P97</f>
        <v>20345.56215580388</v>
      </c>
      <c r="L97" s="25"/>
      <c r="M97" s="25">
        <f t="shared" si="30"/>
        <v>3.4074666971585454E-2</v>
      </c>
      <c r="N97" s="25">
        <f t="shared" si="31"/>
        <v>3.405761043843647E-2</v>
      </c>
      <c r="O97" s="25">
        <f t="shared" si="32"/>
        <v>4.2987755974977171E-2</v>
      </c>
      <c r="P97" s="94">
        <f t="shared" ref="P97:P100" si="34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33"/>
        <v>24775.350171652768</v>
      </c>
      <c r="L98" s="25"/>
      <c r="M98" s="25">
        <f t="shared" si="30"/>
        <v>4.2131655277518387E-2</v>
      </c>
      <c r="N98" s="25">
        <f t="shared" si="31"/>
        <v>5.8071516180771665E-2</v>
      </c>
      <c r="O98" s="25">
        <f t="shared" si="32"/>
        <v>5.1005394801373116E-2</v>
      </c>
      <c r="P98" s="94">
        <f t="shared" si="34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33"/>
        <v>24536.98320268757</v>
      </c>
      <c r="L99" s="25"/>
      <c r="M99" s="25">
        <f t="shared" si="30"/>
        <v>6.0402684563758413E-2</v>
      </c>
      <c r="N99" s="25">
        <f t="shared" si="31"/>
        <v>5.9731012658227778E-2</v>
      </c>
      <c r="O99" s="25">
        <f t="shared" si="32"/>
        <v>6.9988801791713406E-2</v>
      </c>
      <c r="P99" s="94">
        <f t="shared" si="34"/>
        <v>24536.98320268757</v>
      </c>
    </row>
    <row r="100" spans="1:16" ht="15.7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31"/>
        <v>0.10099766778958275</v>
      </c>
      <c r="O100" s="25">
        <f>J100/I100-1</f>
        <v>7.5002451701480899E-2</v>
      </c>
      <c r="P100" s="94">
        <f t="shared" si="34"/>
        <v>58919.809375306468</v>
      </c>
    </row>
    <row r="101" spans="1:16" ht="16.5" thickTop="1" thickBot="1">
      <c r="B101" s="96">
        <v>92452</v>
      </c>
      <c r="C101" s="96">
        <v>96740</v>
      </c>
      <c r="D101" s="96">
        <v>100935</v>
      </c>
      <c r="E101" s="96">
        <v>105772</v>
      </c>
      <c r="F101" s="96">
        <v>111390</v>
      </c>
      <c r="G101" s="96">
        <v>118504</v>
      </c>
      <c r="H101" s="96">
        <v>127038</v>
      </c>
      <c r="I101" s="96">
        <v>135412</v>
      </c>
      <c r="J101" s="96">
        <v>143603</v>
      </c>
      <c r="K101" s="104">
        <f t="shared" si="33"/>
        <v>152315.25057621865</v>
      </c>
      <c r="P101" s="94">
        <f>SUM(P96:P100)</f>
        <v>152315.25057621865</v>
      </c>
    </row>
    <row r="102" spans="1:16" s="97" customFormat="1" ht="15.7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 s="97" customFormat="1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35">D104/C104-1</f>
        <v>1.2589800700922638E-2</v>
      </c>
      <c r="E105" s="25">
        <f t="shared" si="35"/>
        <v>-2.6207609208188876E-2</v>
      </c>
      <c r="F105" s="25">
        <f t="shared" si="35"/>
        <v>0.19267427988902552</v>
      </c>
      <c r="G105" s="25">
        <f t="shared" si="35"/>
        <v>0.2556337621835163</v>
      </c>
      <c r="H105" s="25">
        <f t="shared" si="35"/>
        <v>4.0476433966307734E-2</v>
      </c>
      <c r="I105" s="25">
        <f t="shared" si="35"/>
        <v>8.4989369418406513E-2</v>
      </c>
      <c r="J105" s="25">
        <f t="shared" si="35"/>
        <v>-0.19505382797413084</v>
      </c>
      <c r="K105" s="25">
        <f t="shared" si="35"/>
        <v>0.10339003072051023</v>
      </c>
    </row>
    <row r="108" spans="1:16">
      <c r="A108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" si="36">D120/C120-1</f>
        <v>-1.7313843830651154E-2</v>
      </c>
      <c r="E121" s="25">
        <f t="shared" ref="E121" si="37">E120/D120-1</f>
        <v>-0.11729902431542572</v>
      </c>
      <c r="F121" s="25">
        <f t="shared" ref="F121" si="38">F120/E120-1</f>
        <v>-0.18206204199909914</v>
      </c>
      <c r="G121" s="25">
        <f t="shared" ref="G121" si="39">G120/F120-1</f>
        <v>0.32046129803115253</v>
      </c>
      <c r="H121" s="25">
        <f t="shared" ref="H121" si="40">H120/G120-1</f>
        <v>-0.12056198121542239</v>
      </c>
      <c r="I121" s="25">
        <f t="shared" ref="I121" si="41">I120/H120-1</f>
        <v>0.39759333337528324</v>
      </c>
      <c r="J121" s="25">
        <f t="shared" ref="J121" si="42">J120/I120-1</f>
        <v>-0.14035144285923751</v>
      </c>
      <c r="K121" s="25">
        <f t="shared" ref="K121" si="43">K120/J120-1</f>
        <v>3.8131684550058997E-2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89" workbookViewId="0">
      <selection activeCell="M23" sqref="M23"/>
    </sheetView>
  </sheetViews>
  <sheetFormatPr defaultRowHeight="15"/>
  <cols>
    <col min="1" max="1" width="11.7109375" style="97" customWidth="1"/>
    <col min="2" max="2" width="29.85546875" style="97" bestFit="1" customWidth="1"/>
    <col min="3" max="3" width="16.85546875" style="97" bestFit="1" customWidth="1"/>
    <col min="4" max="9" width="18" style="97" bestFit="1" customWidth="1"/>
    <col min="10" max="10" width="18.5703125" style="97" bestFit="1" customWidth="1"/>
    <col min="11" max="11" width="18" style="97" bestFit="1" customWidth="1"/>
    <col min="12" max="12" width="14.7109375" style="97" customWidth="1"/>
    <col min="13" max="15" width="9.140625" style="97"/>
    <col min="16" max="16" width="11.5703125" style="97" bestFit="1" customWidth="1"/>
    <col min="17" max="16384" width="9.140625" style="97"/>
  </cols>
  <sheetData>
    <row r="1" spans="1:11">
      <c r="A1" s="97" t="s">
        <v>156</v>
      </c>
    </row>
    <row r="2" spans="1:11">
      <c r="A2" s="97" t="s">
        <v>162</v>
      </c>
    </row>
    <row r="3" spans="1:11">
      <c r="A3" s="81"/>
      <c r="B3" s="81">
        <v>2006</v>
      </c>
      <c r="C3" s="81">
        <v>2007</v>
      </c>
      <c r="D3" s="81">
        <v>2008</v>
      </c>
      <c r="E3" s="81">
        <v>2009</v>
      </c>
      <c r="F3" s="81">
        <v>2010</v>
      </c>
      <c r="G3" s="81">
        <v>2011</v>
      </c>
      <c r="H3" s="81">
        <v>2012</v>
      </c>
      <c r="I3" s="81">
        <v>2013</v>
      </c>
      <c r="J3" s="81">
        <v>2014</v>
      </c>
      <c r="K3" s="81">
        <v>2015</v>
      </c>
    </row>
    <row r="4" spans="1:11">
      <c r="A4" s="97" t="s">
        <v>157</v>
      </c>
      <c r="B4" s="44"/>
      <c r="C4" s="53">
        <f>'source data_prod_files_yearly'!C4/'source data_prod_files_yearly'!B7-1</f>
        <v>-7.7384529199415741E-3</v>
      </c>
      <c r="D4" s="53">
        <f>'source data_prod_files_yearly'!D4/'source data_prod_files_yearly'!C7-1</f>
        <v>-1.9500905975852634E-2</v>
      </c>
      <c r="E4" s="53">
        <f>'source data_prod_files_yearly'!E4/'source data_prod_files_yearly'!D7-1</f>
        <v>3.7967876093503383E-2</v>
      </c>
      <c r="F4" s="53">
        <f>'source data_prod_files_yearly'!F4/'source data_prod_files_yearly'!E7-1</f>
        <v>-2.2751322751322745E-2</v>
      </c>
      <c r="G4" s="53">
        <f>'source data_prod_files_yearly'!G4/'source data_prod_files_yearly'!F7-1</f>
        <v>-1.3089047381385499E-2</v>
      </c>
      <c r="H4" s="53">
        <f>'source data_prod_files_yearly'!H4/'source data_prod_files_yearly'!G7-1</f>
        <v>4.3123311897108607E-3</v>
      </c>
      <c r="I4" s="53">
        <f>'source data_prod_files_yearly'!I4/'source data_prod_files_yearly'!H7-1</f>
        <v>-6.8393300248138944E-2</v>
      </c>
      <c r="J4" s="53">
        <f>'source data_prod_files_yearly'!J4/'source data_prod_files_yearly'!I7-1</f>
        <v>-5.3167990617670191E-2</v>
      </c>
      <c r="K4" s="53">
        <f>'source data_prod_files_yearly'!K4/'source data_prod_files_yearly'!J7-1</f>
        <v>0.16714240405962566</v>
      </c>
    </row>
    <row r="5" spans="1:11">
      <c r="A5" s="97" t="s">
        <v>158</v>
      </c>
      <c r="B5" s="33">
        <f>'source data_prod_files_yearly'!B5/'source data_prod_files_yearly'!B4-1</f>
        <v>3.3601786681104695E-2</v>
      </c>
      <c r="C5" s="53">
        <f>'source data_prod_files_yearly'!C5/'source data_prod_files_yearly'!C4-1</f>
        <v>-1.9694269905280004E-2</v>
      </c>
      <c r="D5" s="53">
        <f>'source data_prod_files_yearly'!D5/'source data_prod_files_yearly'!D4-1</f>
        <v>-3.7289127968675562E-2</v>
      </c>
      <c r="E5" s="53">
        <f>'source data_prod_files_yearly'!E5/'source data_prod_files_yearly'!E4-1</f>
        <v>-4.1000310870091039E-2</v>
      </c>
      <c r="F5" s="53">
        <f>'source data_prod_files_yearly'!F5/'source data_prod_files_yearly'!F4-1</f>
        <v>3.3601786681104473E-2</v>
      </c>
      <c r="G5" s="53">
        <f>'source data_prod_files_yearly'!G5/'source data_prod_files_yearly'!G4-1</f>
        <v>3.4257748776509001E-2</v>
      </c>
      <c r="H5" s="53">
        <f>'source data_prod_files_yearly'!H5/'source data_prod_files_yearly'!H4-1</f>
        <v>1.5556276313076545E-2</v>
      </c>
      <c r="I5" s="53">
        <f>'source data_prod_files_yearly'!I5/'source data_prod_files_yearly'!I4-1</f>
        <v>3.4959214250041448E-2</v>
      </c>
      <c r="J5" s="53">
        <f>'source data_prod_files_yearly'!J5/'source data_prod_files_yearly'!J4-1</f>
        <v>2.791239629814779E-2</v>
      </c>
      <c r="K5" s="53">
        <f>'source data_prod_files_yearly'!K5/'source data_prod_files_yearly'!K4-1</f>
        <v>2.4456521739130599E-2</v>
      </c>
    </row>
    <row r="6" spans="1:11">
      <c r="A6" s="97" t="s">
        <v>159</v>
      </c>
      <c r="B6" s="33">
        <f>'source data_prod_files_yearly'!B6/'source data_prod_files_yearly'!B5-1</f>
        <v>2.1754788017678717E-2</v>
      </c>
      <c r="C6" s="53">
        <f>'source data_prod_files_yearly'!C6/'source data_prod_files_yearly'!C5-1</f>
        <v>1.094422653783611E-2</v>
      </c>
      <c r="D6" s="53">
        <f>'source data_prod_files_yearly'!D6/'source data_prod_files_yearly'!D5-1</f>
        <v>5.7206933252242909E-3</v>
      </c>
      <c r="E6" s="53">
        <f>'source data_prod_files_yearly'!E6/'source data_prod_files_yearly'!E5-1</f>
        <v>5.5017288575133438E-2</v>
      </c>
      <c r="F6" s="53">
        <f>'source data_prod_files_yearly'!F6/'source data_prod_files_yearly'!F5-1</f>
        <v>2.1754788017678717E-2</v>
      </c>
      <c r="G6" s="53">
        <f>'source data_prod_files_yearly'!G6/'source data_prod_files_yearly'!G5-1</f>
        <v>-1.4195583596214645E-2</v>
      </c>
      <c r="H6" s="53">
        <f>'source data_prod_files_yearly'!H6/'source data_prod_files_yearly'!H5-1</f>
        <v>1.7969735182850055E-2</v>
      </c>
      <c r="I6" s="53">
        <f>'source data_prod_files_yearly'!I6/'source data_prod_files_yearly'!I5-1</f>
        <v>4.1016567476274579E-2</v>
      </c>
      <c r="J6" s="53">
        <f>'source data_prod_files_yearly'!J6/'source data_prod_files_yearly'!J5-1</f>
        <v>1.6066838046273624E-3</v>
      </c>
      <c r="K6" s="53">
        <f>'source data_prod_files_yearly'!K6/'source data_prod_files_yearly'!K5-1</f>
        <v>-1.5915119363395402E-2</v>
      </c>
    </row>
    <row r="7" spans="1:11">
      <c r="A7" s="97" t="s">
        <v>160</v>
      </c>
      <c r="B7" s="33">
        <f>'source data_prod_files_yearly'!B7/'source data_prod_files_yearly'!B6-1</f>
        <v>-4.902353450071395E-3</v>
      </c>
      <c r="C7" s="53">
        <f>'source data_prod_files_yearly'!C7/'source data_prod_files_yearly'!C6-1</f>
        <v>5.4961485322785109E-2</v>
      </c>
      <c r="D7" s="53">
        <f>'source data_prod_files_yearly'!D7/'source data_prod_files_yearly'!D6-1</f>
        <v>5.4179186272842461E-2</v>
      </c>
      <c r="E7" s="53">
        <f>'source data_prod_files_yearly'!E7/'source data_prod_files_yearly'!E6-1</f>
        <v>3.2381407575576615E-2</v>
      </c>
      <c r="F7" s="53">
        <f>'source data_prod_files_yearly'!F7/'source data_prod_files_yearly'!F6-1</f>
        <v>-4.902353450071284E-3</v>
      </c>
      <c r="G7" s="53">
        <f>'source data_prod_files_yearly'!G7/'source data_prod_files_yearly'!G6-1</f>
        <v>-4.8000000000000265E-3</v>
      </c>
      <c r="H7" s="53">
        <f>'source data_prod_files_yearly'!H7/'source data_prod_files_yearly'!H6-1</f>
        <v>-1.5484670176524329E-3</v>
      </c>
      <c r="I7" s="53">
        <f>'source data_prod_files_yearly'!I7/'source data_prod_files_yearly'!I6-1</f>
        <v>-1.1897404202719342E-2</v>
      </c>
      <c r="J7" s="53">
        <f>'source data_prod_files_yearly'!J7/'source data_prod_files_yearly'!J6-1</f>
        <v>1.1549566891241536E-2</v>
      </c>
      <c r="K7" s="53">
        <f>'source data_prod_files_yearly'!K7/'source data_prod_files_yearly'!K6-1</f>
        <v>2.964959568733172E-2</v>
      </c>
    </row>
    <row r="8" spans="1:11">
      <c r="B8" s="114">
        <f>AVERAGE(B5:B7)</f>
        <v>1.6818073749570672E-2</v>
      </c>
      <c r="C8" s="114">
        <f>AVERAGE(C4:C7)</f>
        <v>9.6182472588499102E-3</v>
      </c>
      <c r="D8" s="114">
        <f t="shared" ref="D8:K8" si="0">AVERAGE(D4:D7)</f>
        <v>7.7746141338463914E-4</v>
      </c>
      <c r="E8" s="114">
        <f t="shared" si="0"/>
        <v>2.1091565343530599E-2</v>
      </c>
      <c r="F8" s="114">
        <f t="shared" si="0"/>
        <v>6.9257246243472903E-3</v>
      </c>
      <c r="G8" s="114">
        <f t="shared" si="0"/>
        <v>5.4327944972720754E-4</v>
      </c>
      <c r="H8" s="114">
        <f t="shared" si="0"/>
        <v>9.0724689169962569E-3</v>
      </c>
      <c r="I8" s="114">
        <f t="shared" si="0"/>
        <v>-1.0787306811355646E-3</v>
      </c>
      <c r="J8" s="114">
        <f t="shared" si="0"/>
        <v>-3.0248359059133756E-3</v>
      </c>
      <c r="K8" s="114">
        <f t="shared" si="0"/>
        <v>5.1333350530673144E-2</v>
      </c>
    </row>
    <row r="9" spans="1:11"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s="97" t="s">
        <v>161</v>
      </c>
    </row>
    <row r="12" spans="1:11">
      <c r="A12" s="97" t="s">
        <v>163</v>
      </c>
    </row>
    <row r="13" spans="1:11">
      <c r="B13" s="97" t="s">
        <v>166</v>
      </c>
    </row>
    <row r="14" spans="1:11">
      <c r="B14" s="97">
        <v>2006</v>
      </c>
      <c r="C14" s="97">
        <v>2007</v>
      </c>
      <c r="D14" s="97">
        <v>2008</v>
      </c>
      <c r="E14" s="97">
        <v>2009</v>
      </c>
      <c r="F14" s="97">
        <v>2010</v>
      </c>
      <c r="G14" s="97">
        <v>2011</v>
      </c>
      <c r="H14" s="97">
        <v>2012</v>
      </c>
      <c r="I14" s="97">
        <v>2013</v>
      </c>
      <c r="J14" s="97">
        <v>2014</v>
      </c>
      <c r="K14" s="97">
        <v>2015</v>
      </c>
    </row>
    <row r="15" spans="1:11">
      <c r="A15" s="97" t="s">
        <v>157</v>
      </c>
      <c r="B15" s="44"/>
      <c r="C15" s="53">
        <f>'source data_prod_files_yearly'!C15/'source data_prod_files_yearly'!B18-1</f>
        <v>5.6172893156509751E-2</v>
      </c>
      <c r="D15" s="53">
        <f>'source data_prod_files_yearly'!D15/'source data_prod_files_yearly'!C18-1</f>
        <v>8.5742183227140334E-2</v>
      </c>
      <c r="E15" s="53">
        <f>'source data_prod_files_yearly'!E15/'source data_prod_files_yearly'!D18-1</f>
        <v>-2.4083379562255813E-2</v>
      </c>
      <c r="F15" s="53">
        <f>'source data_prod_files_yearly'!F15/'source data_prod_files_yearly'!E18-1</f>
        <v>7.6733610102389882E-2</v>
      </c>
      <c r="G15" s="53">
        <f>'source data_prod_files_yearly'!G15/'source data_prod_files_yearly'!F18-1</f>
        <v>3.1739504912066785E-2</v>
      </c>
      <c r="H15" s="53">
        <f>'source data_prod_files_yearly'!H15/'source data_prod_files_yearly'!G18-1</f>
        <v>4.7648100739633437E-2</v>
      </c>
      <c r="I15" s="53">
        <f>'source data_prod_files_yearly'!I15/'source data_prod_files_yearly'!H18-1</f>
        <v>5.6604016688232006E-2</v>
      </c>
      <c r="J15" s="53">
        <f>'source data_prod_files_yearly'!J15/'source data_prod_files_yearly'!I18-1</f>
        <v>-1.0745793154258609E-2</v>
      </c>
      <c r="K15" s="53">
        <f>'source data_prod_files_yearly'!K15/'source data_prod_files_yearly'!J18-1</f>
        <v>-9.7171657282716484E-2</v>
      </c>
    </row>
    <row r="16" spans="1:11">
      <c r="A16" s="97" t="s">
        <v>158</v>
      </c>
      <c r="B16" s="33">
        <f>'source data_prod_files_yearly'!B16/'source data_prod_files_yearly'!B15-1</f>
        <v>-9.5818231085188499E-3</v>
      </c>
      <c r="C16" s="53">
        <f>'source data_prod_files_yearly'!C16/'source data_prod_files_yearly'!C15-1</f>
        <v>-0.21495918511438206</v>
      </c>
      <c r="D16" s="53">
        <f>'source data_prod_files_yearly'!D16/'source data_prod_files_yearly'!D15-1</f>
        <v>5.7218031136519576E-2</v>
      </c>
      <c r="E16" s="53">
        <f>'source data_prod_files_yearly'!E16/'source data_prod_files_yearly'!E15-1</f>
        <v>-9.9069254676072971E-3</v>
      </c>
      <c r="F16" s="53">
        <f>'source data_prod_files_yearly'!F16/'source data_prod_files_yearly'!F15-1</f>
        <v>3.6515126343453996E-2</v>
      </c>
      <c r="G16" s="53">
        <f>'source data_prod_files_yearly'!G16/'source data_prod_files_yearly'!G15-1</f>
        <v>2.6278028217256999E-2</v>
      </c>
      <c r="H16" s="53">
        <f>'source data_prod_files_yearly'!H16/'source data_prod_files_yearly'!H15-1</f>
        <v>-6.5653801148261026E-3</v>
      </c>
      <c r="I16" s="53">
        <f>'source data_prod_files_yearly'!I16/'source data_prod_files_yearly'!I15-1</f>
        <v>2.0119739138121373E-2</v>
      </c>
      <c r="J16" s="53">
        <f>'source data_prod_files_yearly'!J16/'source data_prod_files_yearly'!J15-1</f>
        <v>-1.9427044819989359E-2</v>
      </c>
      <c r="K16" s="53">
        <f>'source data_prod_files_yearly'!K16/'source data_prod_files_yearly'!K15-1</f>
        <v>5.839097742251842E-2</v>
      </c>
    </row>
    <row r="17" spans="1:11">
      <c r="A17" s="97" t="s">
        <v>159</v>
      </c>
      <c r="B17" s="33">
        <f>'source data_prod_files_yearly'!B17/'source data_prod_files_yearly'!B16-1</f>
        <v>-8.2123961565567005E-2</v>
      </c>
      <c r="C17" s="53">
        <f>'source data_prod_files_yearly'!C17/'source data_prod_files_yearly'!C16-1</f>
        <v>-7.2197577901562893E-2</v>
      </c>
      <c r="D17" s="53">
        <f>'source data_prod_files_yearly'!D17/'source data_prod_files_yearly'!D16-1</f>
        <v>-6.6807637836866052E-2</v>
      </c>
      <c r="E17" s="53">
        <f>'source data_prod_files_yearly'!E17/'source data_prod_files_yearly'!E16-1</f>
        <v>-9.9323770749795259E-2</v>
      </c>
      <c r="F17" s="53">
        <f>'source data_prod_files_yearly'!F17/'source data_prod_files_yearly'!F16-1</f>
        <v>-9.9297716838343653E-2</v>
      </c>
      <c r="G17" s="53">
        <f>'source data_prod_files_yearly'!G17/'source data_prod_files_yearly'!G16-1</f>
        <v>-5.7297760002489984E-2</v>
      </c>
      <c r="H17" s="53">
        <f>'source data_prod_files_yearly'!H17/'source data_prod_files_yearly'!H16-1</f>
        <v>-5.9873765273598889E-2</v>
      </c>
      <c r="I17" s="53">
        <f>'source data_prod_files_yearly'!I17/'source data_prod_files_yearly'!I16-1</f>
        <v>-5.2800151907594906E-4</v>
      </c>
      <c r="J17" s="53">
        <f>'source data_prod_files_yearly'!J17/'source data_prod_files_yearly'!J16-1</f>
        <v>-4.7112469418504777E-2</v>
      </c>
      <c r="K17" s="53">
        <f>'source data_prod_files_yearly'!K17/'source data_prod_files_yearly'!K16-1</f>
        <v>-4.4482773450682189E-2</v>
      </c>
    </row>
    <row r="18" spans="1:11">
      <c r="A18" s="97" t="s">
        <v>160</v>
      </c>
      <c r="B18" s="33">
        <f>'source data_prod_files_yearly'!B18/'source data_prod_files_yearly'!B17-1</f>
        <v>-4.3592779263475379E-2</v>
      </c>
      <c r="C18" s="53">
        <f>'source data_prod_files_yearly'!C18/'source data_prod_files_yearly'!C17-1</f>
        <v>0.2142957782215329</v>
      </c>
      <c r="D18" s="53">
        <f>'source data_prod_files_yearly'!D18/'source data_prod_files_yearly'!D17-1</f>
        <v>0.19792754394051815</v>
      </c>
      <c r="E18" s="53">
        <f>'source data_prod_files_yearly'!E18/'source data_prod_files_yearly'!E17-1</f>
        <v>0.1850336214699968</v>
      </c>
      <c r="F18" s="53">
        <f>'source data_prod_files_yearly'!F18/'source data_prod_files_yearly'!F17-1</f>
        <v>-1.8948021166510398E-2</v>
      </c>
      <c r="G18" s="53">
        <f>'source data_prod_files_yearly'!G18/'source data_prod_files_yearly'!G17-1</f>
        <v>0.1217379041437805</v>
      </c>
      <c r="H18" s="53">
        <f>'source data_prod_files_yearly'!H18/'source data_prod_files_yearly'!H17-1</f>
        <v>0.13262394348938966</v>
      </c>
      <c r="I18" s="53">
        <f>'source data_prod_files_yearly'!I18/'source data_prod_files_yearly'!I17-1</f>
        <v>7.9190144167427867E-2</v>
      </c>
      <c r="J18" s="53">
        <f>'source data_prod_files_yearly'!J18/'source data_prod_files_yearly'!J17-1</f>
        <v>-3.8139464309998594E-2</v>
      </c>
      <c r="K18" s="53">
        <f>'source data_prod_files_yearly'!K18/'source data_prod_files_yearly'!K17-1</f>
        <v>0.13920020438998137</v>
      </c>
    </row>
    <row r="19" spans="1:11">
      <c r="A19" s="97" t="s">
        <v>164</v>
      </c>
      <c r="B19" s="114">
        <f>AVERAGE(B16:B18)</f>
        <v>-4.5099521312520409E-2</v>
      </c>
      <c r="C19" s="114">
        <f>AVERAGE(C15:C18)</f>
        <v>-4.1720229094755756E-3</v>
      </c>
      <c r="D19" s="114">
        <f t="shared" ref="D19:K19" si="1">AVERAGE(D15:D18)</f>
        <v>6.8520030116828001E-2</v>
      </c>
      <c r="E19" s="114">
        <f t="shared" si="1"/>
        <v>1.2929886422584608E-2</v>
      </c>
      <c r="F19" s="114">
        <f t="shared" si="1"/>
        <v>-1.2492503897525431E-3</v>
      </c>
      <c r="G19" s="114">
        <f t="shared" si="1"/>
        <v>3.0614419317653574E-2</v>
      </c>
      <c r="H19" s="114">
        <f t="shared" si="1"/>
        <v>2.8458224710149527E-2</v>
      </c>
      <c r="I19" s="114">
        <f t="shared" si="1"/>
        <v>3.8846474618676324E-2</v>
      </c>
      <c r="J19" s="114">
        <f t="shared" si="1"/>
        <v>-2.8856192925687835E-2</v>
      </c>
      <c r="K19" s="114">
        <f t="shared" si="1"/>
        <v>1.398418776977528E-2</v>
      </c>
    </row>
    <row r="20" spans="1:11">
      <c r="C20" s="53"/>
      <c r="D20" s="53"/>
      <c r="E20" s="53"/>
      <c r="F20" s="53"/>
      <c r="G20" s="53"/>
      <c r="H20" s="53"/>
      <c r="I20" s="53"/>
      <c r="J20" s="53"/>
      <c r="K20" s="53"/>
    </row>
    <row r="21" spans="1:11">
      <c r="A21" s="97" t="s">
        <v>165</v>
      </c>
    </row>
    <row r="24" spans="1:11">
      <c r="A24" s="97" t="s">
        <v>168</v>
      </c>
    </row>
    <row r="25" spans="1:11">
      <c r="A25" s="84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3"/>
      <c r="D27" s="53">
        <f>'source data_prod_files_yearly'!D27/'source data_prod_files_yearly'!C30-1</f>
        <v>-1.6815216976693859E-2</v>
      </c>
      <c r="E27" s="53">
        <f>'source data_prod_files_yearly'!E27/'source data_prod_files_yearly'!D30-1</f>
        <v>4.316345197743221E-2</v>
      </c>
      <c r="F27" s="53">
        <f>'source data_prod_files_yearly'!F27/'source data_prod_files_yearly'!E30-1</f>
        <v>4.2016606790226119E-2</v>
      </c>
      <c r="G27" s="53">
        <f>'source data_prod_files_yearly'!G27/'source data_prod_files_yearly'!F30-1</f>
        <v>3.0901048862935321E-2</v>
      </c>
      <c r="H27" s="53">
        <f>'source data_prod_files_yearly'!H27/'source data_prod_files_yearly'!G30-1</f>
        <v>1.1681710698938641E-2</v>
      </c>
      <c r="I27" s="53">
        <f>'source data_prod_files_yearly'!I27/'source data_prod_files_yearly'!H30-1</f>
        <v>6.1176050682609118E-2</v>
      </c>
      <c r="J27" s="53">
        <f>'source data_prod_files_yearly'!J27/'source data_prod_files_yearly'!I30-1</f>
        <v>6.7456812738289074E-3</v>
      </c>
      <c r="K27" s="53">
        <f>'source data_prod_files_yearly'!K27/'source data_prod_files_yearly'!J30-1</f>
        <v>7.8605269913879727E-2</v>
      </c>
    </row>
    <row r="28" spans="1:11">
      <c r="A28" s="58" t="s">
        <v>158</v>
      </c>
      <c r="C28" s="53">
        <f>'source data_prod_files_yearly'!C28/'source data_prod_files_yearly'!C27-1</f>
        <v>4.6081966448276113E-2</v>
      </c>
      <c r="D28" s="53">
        <f>'source data_prod_files_yearly'!D28/'source data_prod_files_yearly'!D27-1</f>
        <v>1.1199265452335183E-2</v>
      </c>
      <c r="E28" s="53">
        <f>'source data_prod_files_yearly'!E28/'source data_prod_files_yearly'!E27-1</f>
        <v>3.0465647809738483E-2</v>
      </c>
      <c r="F28" s="53">
        <f>'source data_prod_files_yearly'!F28/'source data_prod_files_yearly'!F27-1</f>
        <v>2.9454072196726244E-3</v>
      </c>
      <c r="G28" s="53">
        <f>'source data_prod_files_yearly'!G28/'source data_prod_files_yearly'!G27-1</f>
        <v>-2.3290315510861248E-2</v>
      </c>
      <c r="H28" s="53">
        <f>'source data_prod_files_yearly'!H28/'source data_prod_files_yearly'!H27-1</f>
        <v>3.474141947507392E-2</v>
      </c>
      <c r="I28" s="53">
        <f>'source data_prod_files_yearly'!I28/'source data_prod_files_yearly'!I27-1</f>
        <v>4.5507290247717158E-3</v>
      </c>
      <c r="J28" s="53">
        <f>'source data_prod_files_yearly'!J28/'source data_prod_files_yearly'!J27-1</f>
        <v>9.0254336720874129E-4</v>
      </c>
      <c r="K28" s="53">
        <f>'source data_prod_files_yearly'!K28/'source data_prod_files_yearly'!K27-1</f>
        <v>1.268347217714294E-2</v>
      </c>
    </row>
    <row r="29" spans="1:11">
      <c r="A29" s="58" t="s">
        <v>159</v>
      </c>
      <c r="C29" s="53">
        <f>'source data_prod_files_yearly'!C29/'source data_prod_files_yearly'!C28-1</f>
        <v>8.3019541130671115E-3</v>
      </c>
      <c r="D29" s="53">
        <f>'source data_prod_files_yearly'!D29/'source data_prod_files_yearly'!D28-1</f>
        <v>0.10132045912331744</v>
      </c>
      <c r="E29" s="53">
        <f>'source data_prod_files_yearly'!E29/'source data_prod_files_yearly'!E28-1</f>
        <v>2.2967123385683186E-2</v>
      </c>
      <c r="F29" s="53">
        <f>'source data_prod_files_yearly'!F29/'source data_prod_files_yearly'!F28-1</f>
        <v>2.577516732686802E-2</v>
      </c>
      <c r="G29" s="53">
        <f>'source data_prod_files_yearly'!G29/'source data_prod_files_yearly'!G28-1</f>
        <v>3.5664969362216192E-2</v>
      </c>
      <c r="H29" s="53">
        <f>'source data_prod_files_yearly'!H29/'source data_prod_files_yearly'!H28-1</f>
        <v>-6.3112551968421693E-3</v>
      </c>
      <c r="I29" s="53">
        <f>'source data_prod_files_yearly'!I29/'source data_prod_files_yearly'!I28-1</f>
        <v>-5.882116597693765E-2</v>
      </c>
      <c r="J29" s="53">
        <f>'source data_prod_files_yearly'!J29/'source data_prod_files_yearly'!J28-1</f>
        <v>-1.5672059009179562E-2</v>
      </c>
      <c r="K29" s="53">
        <f>'source data_prod_files_yearly'!K29/'source data_prod_files_yearly'!K28-1</f>
        <v>-2.800856104014493E-2</v>
      </c>
    </row>
    <row r="30" spans="1:11">
      <c r="A30" s="58" t="s">
        <v>160</v>
      </c>
      <c r="C30" s="53">
        <f>'source data_prod_files_yearly'!C30/'source data_prod_files_yearly'!C29-1</f>
        <v>-6.0409215564852792E-3</v>
      </c>
      <c r="D30" s="53">
        <f>'source data_prod_files_yearly'!D30/'source data_prod_files_yearly'!D29-1</f>
        <v>5.6894849910004153E-2</v>
      </c>
      <c r="E30" s="53">
        <f>'source data_prod_files_yearly'!E30/'source data_prod_files_yearly'!E29-1</f>
        <v>4.9908825219194153E-2</v>
      </c>
      <c r="F30" s="53">
        <f>'source data_prod_files_yearly'!F30/'source data_prod_files_yearly'!F29-1</f>
        <v>2.1585416195054385E-2</v>
      </c>
      <c r="G30" s="53">
        <f>'source data_prod_files_yearly'!G30/'source data_prod_files_yearly'!G29-1</f>
        <v>6.0752900981229541E-2</v>
      </c>
      <c r="H30" s="53">
        <f>'source data_prod_files_yearly'!H30/'source data_prod_files_yearly'!H29-1</f>
        <v>5.7958810690793339E-2</v>
      </c>
      <c r="I30" s="53">
        <f>'source data_prod_files_yearly'!I30/'source data_prod_files_yearly'!I29-1</f>
        <v>-2.1205976520811132E-2</v>
      </c>
      <c r="J30" s="53">
        <f>'source data_prod_files_yearly'!J30/'source data_prod_files_yearly'!J29-1</f>
        <v>-5.7962623671674707E-2</v>
      </c>
      <c r="K30" s="53">
        <f>'source data_prod_files_yearly'!K30/'source data_prod_files_yearly'!K29-1</f>
        <v>-7.8527061915473206E-3</v>
      </c>
    </row>
    <row r="31" spans="1:11">
      <c r="A31" s="61" t="s">
        <v>164</v>
      </c>
      <c r="C31" s="114">
        <f>AVERAGE(C27:C30)</f>
        <v>1.6114333001619314E-2</v>
      </c>
      <c r="D31" s="114">
        <f t="shared" ref="D31" si="2">AVERAGE(D27:D30)</f>
        <v>3.814983937724073E-2</v>
      </c>
      <c r="E31" s="114">
        <f t="shared" ref="E31" si="3">AVERAGE(E27:E30)</f>
        <v>3.6626262098012008E-2</v>
      </c>
      <c r="F31" s="114">
        <f t="shared" ref="F31" si="4">AVERAGE(F27:F30)</f>
        <v>2.3080649382955287E-2</v>
      </c>
      <c r="G31" s="114">
        <f t="shared" ref="G31" si="5">AVERAGE(G27:G30)</f>
        <v>2.6007150923879951E-2</v>
      </c>
      <c r="H31" s="114">
        <f t="shared" ref="H31" si="6">AVERAGE(H27:H30)</f>
        <v>2.4517671416990933E-2</v>
      </c>
      <c r="I31" s="114">
        <f t="shared" ref="I31" si="7">AVERAGE(I27:I30)</f>
        <v>-3.5750906975919872E-3</v>
      </c>
      <c r="J31" s="114">
        <f t="shared" ref="J31" si="8">AVERAGE(J27:J30)</f>
        <v>-1.6496614509954155E-2</v>
      </c>
      <c r="K31" s="114">
        <f>AVERAGE(K27:K30)</f>
        <v>1.3856868714832604E-2</v>
      </c>
    </row>
    <row r="32" spans="1:11">
      <c r="D32" s="53"/>
      <c r="E32" s="53"/>
      <c r="F32" s="53"/>
      <c r="G32" s="53"/>
      <c r="H32" s="53"/>
      <c r="I32" s="53"/>
      <c r="J32" s="53"/>
      <c r="K32" s="53"/>
    </row>
    <row r="33" spans="1:11">
      <c r="A33" s="67" t="s">
        <v>169</v>
      </c>
    </row>
    <row r="35" spans="1:11">
      <c r="A35" s="97" t="s">
        <v>170</v>
      </c>
    </row>
    <row r="36" spans="1:11">
      <c r="A36" s="97" t="s">
        <v>175</v>
      </c>
    </row>
    <row r="37" spans="1:11">
      <c r="B37" s="97">
        <v>2006</v>
      </c>
      <c r="C37" s="97">
        <v>2007</v>
      </c>
      <c r="D37" s="97">
        <v>2008</v>
      </c>
      <c r="E37" s="97">
        <v>2009</v>
      </c>
      <c r="F37" s="97">
        <v>2010</v>
      </c>
      <c r="G37" s="97">
        <v>2011</v>
      </c>
      <c r="H37" s="97">
        <v>2012</v>
      </c>
      <c r="I37" s="97">
        <v>2013</v>
      </c>
      <c r="J37" s="97">
        <v>2014</v>
      </c>
      <c r="K37" s="97">
        <v>2015</v>
      </c>
    </row>
    <row r="38" spans="1:11">
      <c r="A38" s="80" t="s">
        <v>171</v>
      </c>
      <c r="B38" s="44"/>
      <c r="C38" s="53">
        <f>'source data_prod_files_yearly'!C38/'source data_prod_files_yearly'!B41-1</f>
        <v>0.18181422794575774</v>
      </c>
      <c r="D38" s="53">
        <f>'source data_prod_files_yearly'!D38/'source data_prod_files_yearly'!C41-1</f>
        <v>0.47246841608731605</v>
      </c>
      <c r="E38" s="53">
        <f>'source data_prod_files_yearly'!E38/'source data_prod_files_yearly'!D41-1</f>
        <v>-4.2517232403481375E-2</v>
      </c>
      <c r="F38" s="53">
        <f>'source data_prod_files_yearly'!F38/'source data_prod_files_yearly'!E41-1</f>
        <v>8.0069640895575667E-2</v>
      </c>
      <c r="G38" s="53">
        <f>'source data_prod_files_yearly'!G38/'source data_prod_files_yearly'!F41-1</f>
        <v>5.9691676541002492E-2</v>
      </c>
      <c r="H38" s="53">
        <f>'source data_prod_files_yearly'!H38/'source data_prod_files_yearly'!G41-1</f>
        <v>0.54215354929935522</v>
      </c>
      <c r="I38" s="53">
        <f>'source data_prod_files_yearly'!I38/'source data_prod_files_yearly'!H41-1</f>
        <v>1.4597889626237759E-2</v>
      </c>
      <c r="J38" s="53">
        <f>'source data_prod_files_yearly'!J38/'source data_prod_files_yearly'!I41-1</f>
        <v>-4.5425360335988652E-2</v>
      </c>
      <c r="K38" s="53">
        <f>'source data_prod_files_yearly'!K38/'source data_prod_files_yearly'!J41-1</f>
        <v>5.0697319519878992E-2</v>
      </c>
    </row>
    <row r="39" spans="1:11">
      <c r="A39" s="80" t="s">
        <v>172</v>
      </c>
      <c r="B39" s="33">
        <f>'source data_prod_files_yearly'!B39/'source data_prod_files_yearly'!B38-1</f>
        <v>-8.2669274424962302E-2</v>
      </c>
      <c r="C39" s="53">
        <f>'source data_prod_files_yearly'!C39/'source data_prod_files_yearly'!C38-1</f>
        <v>0.1537536468969769</v>
      </c>
      <c r="D39" s="53">
        <f>'source data_prod_files_yearly'!D39/'source data_prod_files_yearly'!D38-1</f>
        <v>0.18804119559826171</v>
      </c>
      <c r="E39" s="53">
        <f>'source data_prod_files_yearly'!E39/'source data_prod_files_yearly'!E38-1</f>
        <v>3.8080870278774492E-2</v>
      </c>
      <c r="F39" s="53">
        <f>'source data_prod_files_yearly'!F39/'source data_prod_files_yearly'!F38-1</f>
        <v>-0.10160086851303618</v>
      </c>
      <c r="G39" s="53">
        <f>'source data_prod_files_yearly'!G39/'source data_prod_files_yearly'!G38-1</f>
        <v>5.0927333340591741E-2</v>
      </c>
      <c r="H39" s="53">
        <f>'source data_prod_files_yearly'!H39/'source data_prod_files_yearly'!H38-1</f>
        <v>9.722595836547665E-2</v>
      </c>
      <c r="I39" s="53">
        <f>'source data_prod_files_yearly'!I39/'source data_prod_files_yearly'!I38-1</f>
        <v>4.5261337778498945E-2</v>
      </c>
      <c r="J39" s="53">
        <f>'source data_prod_files_yearly'!J39/'source data_prod_files_yearly'!J38-1</f>
        <v>1.6539069434845288E-2</v>
      </c>
      <c r="K39" s="53">
        <f>'source data_prod_files_yearly'!K39/'source data_prod_files_yearly'!K38-1</f>
        <v>-2.0455344630860073E-2</v>
      </c>
    </row>
    <row r="40" spans="1:11">
      <c r="A40" s="80" t="s">
        <v>173</v>
      </c>
      <c r="B40" s="33">
        <f>'source data_prod_files_yearly'!B40/'source data_prod_files_yearly'!B39-1</f>
        <v>0.16305551968535625</v>
      </c>
      <c r="C40" s="53">
        <f>'source data_prod_files_yearly'!C40/'source data_prod_files_yearly'!C39-1</f>
        <v>0.12949406692092302</v>
      </c>
      <c r="D40" s="53">
        <f>'source data_prod_files_yearly'!D40/'source data_prod_files_yearly'!D39-1</f>
        <v>0.17616689389326612</v>
      </c>
      <c r="E40" s="53">
        <f>'source data_prod_files_yearly'!E40/'source data_prod_files_yearly'!E39-1</f>
        <v>4.9596809897688221E-2</v>
      </c>
      <c r="F40" s="53">
        <f>'source data_prod_files_yearly'!F40/'source data_prod_files_yearly'!F39-1</f>
        <v>6.884775965157508E-2</v>
      </c>
      <c r="G40" s="53">
        <f>'source data_prod_files_yearly'!G40/'source data_prod_files_yearly'!G39-1</f>
        <v>2.1902811608536243E-2</v>
      </c>
      <c r="H40" s="53">
        <f>'source data_prod_files_yearly'!H40/'source data_prod_files_yearly'!H39-1</f>
        <v>2.7997961115408199E-2</v>
      </c>
      <c r="I40" s="53">
        <f>'source data_prod_files_yearly'!I40/'source data_prod_files_yearly'!I39-1</f>
        <v>3.3297609605320577E-3</v>
      </c>
      <c r="J40" s="53">
        <f>'source data_prod_files_yearly'!J40/'source data_prod_files_yearly'!J39-1</f>
        <v>0.12554128544444354</v>
      </c>
      <c r="K40" s="53">
        <f>'source data_prod_files_yearly'!K40/'source data_prod_files_yearly'!K39-1</f>
        <v>4.3404525060275478E-2</v>
      </c>
    </row>
    <row r="41" spans="1:11">
      <c r="A41" s="80" t="s">
        <v>174</v>
      </c>
      <c r="B41" s="33">
        <f>'source data_prod_files_yearly'!B41/'source data_prod_files_yearly'!B40-1</f>
        <v>0.11712578178992228</v>
      </c>
      <c r="C41" s="53">
        <f>'source data_prod_files_yearly'!C41/'source data_prod_files_yearly'!C40-1</f>
        <v>0.13344503293090382</v>
      </c>
      <c r="D41" s="53">
        <f>'source data_prod_files_yearly'!D41/'source data_prod_files_yearly'!D40-1</f>
        <v>-9.565297880580137E-3</v>
      </c>
      <c r="E41" s="53">
        <f>'source data_prod_files_yearly'!E41/'source data_prod_files_yearly'!E40-1</f>
        <v>0.16950055442748146</v>
      </c>
      <c r="F41" s="53">
        <f>'source data_prod_files_yearly'!F41/'source data_prod_files_yearly'!F40-1</f>
        <v>7.4159084232040318E-2</v>
      </c>
      <c r="G41" s="53">
        <f>'source data_prod_files_yearly'!G41/'source data_prod_files_yearly'!G40-1</f>
        <v>-0.22945359137921273</v>
      </c>
      <c r="H41" s="53">
        <f>'source data_prod_files_yearly'!H41/'source data_prod_files_yearly'!H40-1</f>
        <v>0.18148414628467346</v>
      </c>
      <c r="I41" s="53">
        <f>'source data_prod_files_yearly'!I41/'source data_prod_files_yearly'!I40-1</f>
        <v>4.5419175828961045E-2</v>
      </c>
      <c r="J41" s="53">
        <f>'source data_prod_files_yearly'!J41/'source data_prod_files_yearly'!J40-1</f>
        <v>6.2636975308550724E-2</v>
      </c>
      <c r="K41" s="53">
        <f>'source data_prod_files_yearly'!K41/'source data_prod_files_yearly'!K40-1</f>
        <v>8.1004560688139993E-2</v>
      </c>
    </row>
    <row r="42" spans="1:11">
      <c r="A42" s="80" t="s">
        <v>164</v>
      </c>
      <c r="B42" s="114">
        <f>AVERAGE(B39:B41)</f>
        <v>6.583734235010541E-2</v>
      </c>
      <c r="C42" s="114">
        <f>AVERAGE(C38:C41)</f>
        <v>0.14962674367364037</v>
      </c>
      <c r="D42" s="114">
        <f t="shared" ref="D42" si="9">AVERAGE(D38:D41)</f>
        <v>0.20677780192456593</v>
      </c>
      <c r="E42" s="114">
        <f t="shared" ref="E42" si="10">AVERAGE(E38:E41)</f>
        <v>5.3665250550115701E-2</v>
      </c>
      <c r="F42" s="114">
        <f t="shared" ref="F42" si="11">AVERAGE(F38:F41)</f>
        <v>3.0368904066538721E-2</v>
      </c>
      <c r="G42" s="114">
        <f t="shared" ref="G42" si="12">AVERAGE(G38:G41)</f>
        <v>-2.4232942472270563E-2</v>
      </c>
      <c r="H42" s="114">
        <f t="shared" ref="H42" si="13">AVERAGE(H38:H41)</f>
        <v>0.21221540376622838</v>
      </c>
      <c r="I42" s="114">
        <f t="shared" ref="I42" si="14">AVERAGE(I38:I41)</f>
        <v>2.7152041048557451E-2</v>
      </c>
      <c r="J42" s="114">
        <f t="shared" ref="J42" si="15">AVERAGE(J38:J41)</f>
        <v>3.9822992462962725E-2</v>
      </c>
      <c r="K42" s="114">
        <f t="shared" ref="K42" si="16">AVERAGE(K38:K41)</f>
        <v>3.8662765159358597E-2</v>
      </c>
    </row>
    <row r="43" spans="1:11">
      <c r="C43" s="53"/>
      <c r="D43" s="53"/>
      <c r="E43" s="53"/>
      <c r="F43" s="53"/>
      <c r="G43" s="53"/>
      <c r="H43" s="53"/>
      <c r="I43" s="53"/>
      <c r="J43" s="53"/>
      <c r="K43" s="53"/>
    </row>
    <row r="44" spans="1:11" s="80" customFormat="1">
      <c r="A44" s="80" t="s">
        <v>178</v>
      </c>
    </row>
    <row r="46" spans="1:11">
      <c r="A46" s="81" t="s">
        <v>176</v>
      </c>
    </row>
    <row r="47" spans="1:11">
      <c r="A47" s="81" t="s">
        <v>182</v>
      </c>
    </row>
    <row r="48" spans="1:11">
      <c r="B48" s="97">
        <v>2006</v>
      </c>
      <c r="C48" s="97">
        <v>2007</v>
      </c>
      <c r="D48" s="97">
        <v>2008</v>
      </c>
      <c r="E48" s="97">
        <v>2009</v>
      </c>
      <c r="F48" s="97">
        <v>2010</v>
      </c>
      <c r="G48" s="97">
        <v>2011</v>
      </c>
      <c r="H48" s="97">
        <v>2012</v>
      </c>
      <c r="I48" s="97">
        <v>2013</v>
      </c>
      <c r="J48" s="97">
        <v>2014</v>
      </c>
      <c r="K48" s="97">
        <v>2015</v>
      </c>
    </row>
    <row r="49" spans="1:12">
      <c r="A49" s="80" t="s">
        <v>171</v>
      </c>
      <c r="B49" s="44"/>
      <c r="C49" s="53">
        <f>'source data_prod_files_yearly'!C49/'source data_prod_files_yearly'!B52-1</f>
        <v>0.4693691120935668</v>
      </c>
      <c r="D49" s="53">
        <f>'source data_prod_files_yearly'!D49/'source data_prod_files_yearly'!C52-1</f>
        <v>0.56538506699465052</v>
      </c>
      <c r="E49" s="53">
        <f>'source data_prod_files_yearly'!E49/'source data_prod_files_yearly'!D52-1</f>
        <v>5.1878753794961625</v>
      </c>
      <c r="F49" s="53">
        <f>'source data_prod_files_yearly'!F49/'source data_prod_files_yearly'!E52-1</f>
        <v>1.6701808681520465</v>
      </c>
      <c r="G49" s="53">
        <f>'source data_prod_files_yearly'!G49/'source data_prod_files_yearly'!F52-1</f>
        <v>0.36050993720007307</v>
      </c>
      <c r="H49" s="53">
        <f>'source data_prod_files_yearly'!H49/'source data_prod_files_yearly'!G52-1</f>
        <v>-1.9505561958509277E-2</v>
      </c>
      <c r="I49" s="53">
        <f>'source data_prod_files_yearly'!I49/'source data_prod_files_yearly'!H52-1</f>
        <v>0.43017068667973124</v>
      </c>
      <c r="J49" s="53">
        <f>'source data_prod_files_yearly'!J49/'source data_prod_files_yearly'!I52-1</f>
        <v>0.1927288995191565</v>
      </c>
      <c r="K49" s="53">
        <f>'source data_prod_files_yearly'!K49/'source data_prod_files_yearly'!J52-1</f>
        <v>6.4651535588156062E-2</v>
      </c>
    </row>
    <row r="50" spans="1:12">
      <c r="A50" s="80" t="s">
        <v>172</v>
      </c>
      <c r="B50" s="33">
        <f>'source data_prod_files_yearly'!B50/'source data_prod_files_yearly'!B49-1</f>
        <v>10.205247107657753</v>
      </c>
      <c r="C50" s="53">
        <f>'source data_prod_files_yearly'!C50/'source data_prod_files_yearly'!C49-1</f>
        <v>-0.68555564099513533</v>
      </c>
      <c r="D50" s="53">
        <f>'source data_prod_files_yearly'!D50/'source data_prod_files_yearly'!D49-1</f>
        <v>-0.29056067074857128</v>
      </c>
      <c r="E50" s="53">
        <f>'source data_prod_files_yearly'!E50/'source data_prod_files_yearly'!E49-1</f>
        <v>0.53102553820302312</v>
      </c>
      <c r="F50" s="53">
        <f>'source data_prod_files_yearly'!F50/'source data_prod_files_yearly'!F49-1</f>
        <v>-0.27585579575340591</v>
      </c>
      <c r="G50" s="53">
        <f>'source data_prod_files_yearly'!G50/'source data_prod_files_yearly'!G49-1</f>
        <v>-7.7573312400535666E-2</v>
      </c>
      <c r="H50" s="53">
        <f>'source data_prod_files_yearly'!H50/'source data_prod_files_yearly'!H49-1</f>
        <v>4.6939216973499009E-2</v>
      </c>
      <c r="I50" s="53">
        <f>'source data_prod_files_yearly'!I50/'source data_prod_files_yearly'!I49-1</f>
        <v>-0.12413654524898843</v>
      </c>
      <c r="J50" s="53">
        <f>'source data_prod_files_yearly'!J50/'source data_prod_files_yearly'!J49-1</f>
        <v>-0.19484462617010601</v>
      </c>
      <c r="K50" s="53">
        <f>'source data_prod_files_yearly'!K50/'source data_prod_files_yearly'!K49-1</f>
        <v>-0.13836012256049268</v>
      </c>
    </row>
    <row r="51" spans="1:12">
      <c r="A51" s="80" t="s">
        <v>173</v>
      </c>
      <c r="B51" s="33">
        <f>'source data_prod_files_yearly'!B51/'source data_prod_files_yearly'!B50-1</f>
        <v>-0.94663477777373051</v>
      </c>
      <c r="C51" s="53">
        <f>'source data_prod_files_yearly'!C51/'source data_prod_files_yearly'!C50-1</f>
        <v>1.0441908958194972</v>
      </c>
      <c r="D51" s="53">
        <f>'source data_prod_files_yearly'!D51/'source data_prod_files_yearly'!D50-1</f>
        <v>0.31871363140908016</v>
      </c>
      <c r="E51" s="53">
        <f>'source data_prod_files_yearly'!E51/'source data_prod_files_yearly'!E50-1</f>
        <v>-4.5122770928989864E-2</v>
      </c>
      <c r="F51" s="53">
        <f>'source data_prod_files_yearly'!F51/'source data_prod_files_yearly'!F50-1</f>
        <v>0.40856083486575456</v>
      </c>
      <c r="G51" s="53">
        <f>'source data_prod_files_yearly'!G51/'source data_prod_files_yearly'!G50-1</f>
        <v>-6.3844717339773815E-2</v>
      </c>
      <c r="H51" s="53">
        <f>'source data_prod_files_yearly'!H51/'source data_prod_files_yearly'!H50-1</f>
        <v>-3.9101839702918695E-2</v>
      </c>
      <c r="I51" s="53">
        <f>'source data_prod_files_yearly'!I51/'source data_prod_files_yearly'!I50-1</f>
        <v>-0.22979406588264306</v>
      </c>
      <c r="J51" s="53">
        <f>'source data_prod_files_yearly'!J51/'source data_prod_files_yearly'!J50-1</f>
        <v>0.25524178804979525</v>
      </c>
      <c r="K51" s="53">
        <f>'source data_prod_files_yearly'!K51/'source data_prod_files_yearly'!K50-1</f>
        <v>-0.13262405379929998</v>
      </c>
    </row>
    <row r="52" spans="1:12">
      <c r="A52" s="80" t="s">
        <v>174</v>
      </c>
      <c r="B52" s="33">
        <f>'source data_prod_files_yearly'!B52/'source data_prod_files_yearly'!B51-1</f>
        <v>0.52565265983164333</v>
      </c>
      <c r="C52" s="53">
        <f>'source data_prod_files_yearly'!C52/'source data_prod_files_yearly'!C51-1</f>
        <v>0.3688684258286179</v>
      </c>
      <c r="D52" s="53">
        <f>'source data_prod_files_yearly'!D52/'source data_prod_files_yearly'!D51-1</f>
        <v>-6.2936779866118786E-2</v>
      </c>
      <c r="E52" s="53">
        <f>'source data_prod_files_yearly'!E52/'source data_prod_files_yearly'!E51-1</f>
        <v>-0.19070324100945524</v>
      </c>
      <c r="F52" s="53">
        <f>'source data_prod_files_yearly'!F52/'source data_prod_files_yearly'!F51-1</f>
        <v>-0.19385221682174603</v>
      </c>
      <c r="G52" s="53">
        <f>'source data_prod_files_yearly'!G52/'source data_prod_files_yearly'!G51-1</f>
        <v>-6.4657196169545239E-2</v>
      </c>
      <c r="H52" s="53">
        <f>'source data_prod_files_yearly'!H52/'source data_prod_files_yearly'!H51-1</f>
        <v>4.5280163938780538E-2</v>
      </c>
      <c r="I52" s="53">
        <f>'source data_prod_files_yearly'!I52/'source data_prod_files_yearly'!I51-1</f>
        <v>0.1517944700394982</v>
      </c>
      <c r="J52" s="53">
        <f>'source data_prod_files_yearly'!J52/'source data_prod_files_yearly'!J51-1</f>
        <v>-0.13464013200383718</v>
      </c>
      <c r="K52" s="53">
        <f>'source data_prod_files_yearly'!K52/'source data_prod_files_yearly'!K51-1</f>
        <v>0.13715345114938171</v>
      </c>
    </row>
    <row r="53" spans="1:12">
      <c r="A53" s="80" t="s">
        <v>164</v>
      </c>
      <c r="B53" s="114">
        <f>AVERAGE(B50:B52)</f>
        <v>3.2614216632385546</v>
      </c>
      <c r="C53" s="114">
        <f>AVERAGE(C49:C52)</f>
        <v>0.29921819818663664</v>
      </c>
      <c r="D53" s="114">
        <f t="shared" ref="D53" si="17">AVERAGE(D49:D52)</f>
        <v>0.13265031194726015</v>
      </c>
      <c r="E53" s="114">
        <f t="shared" ref="E53" si="18">AVERAGE(E49:E52)</f>
        <v>1.3707687264401851</v>
      </c>
      <c r="F53" s="114">
        <f t="shared" ref="F53" si="19">AVERAGE(F49:F52)</f>
        <v>0.4022584226106623</v>
      </c>
      <c r="G53" s="114">
        <f t="shared" ref="G53" si="20">AVERAGE(G49:G52)</f>
        <v>3.8608677822554588E-2</v>
      </c>
      <c r="H53" s="114">
        <f t="shared" ref="H53" si="21">AVERAGE(H49:H52)</f>
        <v>8.4029948127128939E-3</v>
      </c>
      <c r="I53" s="114">
        <f t="shared" ref="I53" si="22">AVERAGE(I49:I52)</f>
        <v>5.7008636396899487E-2</v>
      </c>
      <c r="J53" s="114">
        <f t="shared" ref="J53" si="23">AVERAGE(J49:J52)</f>
        <v>2.9621482348752143E-2</v>
      </c>
      <c r="K53" s="114">
        <f t="shared" ref="K53" si="24">AVERAGE(K49:K52)</f>
        <v>-1.7294797405563722E-2</v>
      </c>
    </row>
    <row r="54" spans="1:12">
      <c r="C54" s="53"/>
      <c r="D54" s="53"/>
      <c r="E54" s="53"/>
      <c r="F54" s="53"/>
      <c r="G54" s="53"/>
      <c r="H54" s="53"/>
      <c r="I54" s="53"/>
      <c r="J54" s="53"/>
      <c r="K54" s="53"/>
    </row>
    <row r="55" spans="1:12">
      <c r="A55" s="97" t="s">
        <v>177</v>
      </c>
    </row>
    <row r="57" spans="1:12">
      <c r="A57" s="81" t="s">
        <v>150</v>
      </c>
    </row>
    <row r="58" spans="1:12">
      <c r="A58" s="97" t="s">
        <v>179</v>
      </c>
    </row>
    <row r="59" spans="1:12">
      <c r="B59" s="97">
        <v>2006</v>
      </c>
      <c r="C59" s="97">
        <v>2007</v>
      </c>
      <c r="D59" s="97">
        <v>2008</v>
      </c>
      <c r="E59" s="97">
        <v>2009</v>
      </c>
      <c r="F59" s="97">
        <v>2010</v>
      </c>
      <c r="G59" s="97">
        <v>2011</v>
      </c>
      <c r="H59" s="97">
        <v>2012</v>
      </c>
      <c r="I59" s="97">
        <v>2013</v>
      </c>
      <c r="J59" s="97">
        <v>2014</v>
      </c>
      <c r="K59" s="97">
        <v>2015</v>
      </c>
    </row>
    <row r="60" spans="1:12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>
      <c r="B61" s="25"/>
      <c r="C61" s="66">
        <f>C60/B60-1</f>
        <v>6.3698291609550539E-2</v>
      </c>
      <c r="D61" s="66">
        <f t="shared" ref="D61:K61" si="25">D60/C60-1</f>
        <v>9.4873171444297855E-2</v>
      </c>
      <c r="E61" s="66">
        <f t="shared" si="25"/>
        <v>9.9843651508115139E-2</v>
      </c>
      <c r="F61" s="66">
        <f t="shared" si="25"/>
        <v>3.1352379284431464E-2</v>
      </c>
      <c r="G61" s="66">
        <f t="shared" si="25"/>
        <v>9.6033923052756265E-3</v>
      </c>
      <c r="H61" s="66">
        <f t="shared" si="25"/>
        <v>3.456836891107673E-2</v>
      </c>
      <c r="I61" s="66">
        <f t="shared" si="25"/>
        <v>5.6719847524053124E-2</v>
      </c>
      <c r="J61" s="66">
        <f t="shared" si="25"/>
        <v>0.11583330410613435</v>
      </c>
      <c r="K61" s="66">
        <f t="shared" si="25"/>
        <v>7.1805770046311945E-2</v>
      </c>
      <c r="L61" s="66"/>
    </row>
    <row r="62" spans="1:12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>
      <c r="B63" s="25"/>
      <c r="C63" s="66">
        <f>C62/B62-1</f>
        <v>0.13555470063078934</v>
      </c>
      <c r="D63" s="66">
        <f t="shared" ref="D63:K63" si="26">D62/C62-1</f>
        <v>0.1324918367548551</v>
      </c>
      <c r="E63" s="66">
        <f t="shared" si="26"/>
        <v>5.7368107232178778E-2</v>
      </c>
      <c r="F63" s="66">
        <f t="shared" si="26"/>
        <v>0.11389884005672091</v>
      </c>
      <c r="G63" s="66">
        <f t="shared" si="26"/>
        <v>0.1346500705783944</v>
      </c>
      <c r="H63" s="66">
        <f t="shared" si="26"/>
        <v>0.23658483672728869</v>
      </c>
      <c r="I63" s="66">
        <f t="shared" si="26"/>
        <v>4.6871909488555241E-2</v>
      </c>
      <c r="J63" s="66">
        <f t="shared" si="26"/>
        <v>7.0394566684937487E-2</v>
      </c>
      <c r="K63" s="66">
        <f t="shared" si="26"/>
        <v>2.2661390257507907E-3</v>
      </c>
      <c r="L63" s="66"/>
    </row>
    <row r="64" spans="1:12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>
      <c r="C65" s="66">
        <f>C64/B64-1</f>
        <v>0.32078425790840837</v>
      </c>
      <c r="D65" s="66">
        <f t="shared" ref="D65:K65" si="27">D64/C64-1</f>
        <v>0.10363738617382401</v>
      </c>
      <c r="E65" s="66">
        <f t="shared" si="27"/>
        <v>8.3586980899766017E-2</v>
      </c>
      <c r="F65" s="66">
        <f t="shared" si="27"/>
        <v>0.13696683999250947</v>
      </c>
      <c r="G65" s="66">
        <f t="shared" si="27"/>
        <v>6.5421671826625394E-2</v>
      </c>
      <c r="H65" s="66">
        <f t="shared" si="27"/>
        <v>9.8654234199049728E-2</v>
      </c>
      <c r="I65" s="66">
        <f t="shared" si="27"/>
        <v>0.10347195258584674</v>
      </c>
      <c r="J65" s="66">
        <f t="shared" si="27"/>
        <v>7.2341139304221924E-2</v>
      </c>
      <c r="K65" s="66">
        <f t="shared" si="27"/>
        <v>2.9744472478838269E-2</v>
      </c>
      <c r="L65" s="66"/>
    </row>
    <row r="66" spans="1:12">
      <c r="A66" s="97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8">D66/C66-1</f>
        <v>9.7861328215956611E-2</v>
      </c>
      <c r="E67" s="53">
        <f t="shared" si="28"/>
        <v>9.6207623062952496E-2</v>
      </c>
      <c r="F67" s="53">
        <f t="shared" si="28"/>
        <v>4.0053840406824248E-2</v>
      </c>
      <c r="G67" s="53">
        <f t="shared" si="28"/>
        <v>2.0938987337442816E-2</v>
      </c>
      <c r="H67" s="53">
        <f t="shared" si="28"/>
        <v>5.4002035163201567E-2</v>
      </c>
      <c r="I67" s="53">
        <f t="shared" si="28"/>
        <v>5.7115545779997889E-2</v>
      </c>
      <c r="J67" s="53">
        <f t="shared" si="28"/>
        <v>0.10987520827252606</v>
      </c>
      <c r="K67" s="53">
        <f t="shared" si="28"/>
        <v>6.3749005793035884E-2</v>
      </c>
    </row>
    <row r="68" spans="1:12">
      <c r="A68" s="97" t="s">
        <v>180</v>
      </c>
    </row>
    <row r="71" spans="1:12">
      <c r="A71" s="81" t="s">
        <v>181</v>
      </c>
    </row>
    <row r="72" spans="1:12">
      <c r="A72" s="81" t="s">
        <v>182</v>
      </c>
    </row>
    <row r="73" spans="1:12">
      <c r="B73" s="97">
        <v>2006</v>
      </c>
      <c r="C73" s="97">
        <v>2007</v>
      </c>
      <c r="D73" s="97">
        <v>2008</v>
      </c>
      <c r="E73" s="97">
        <v>2009</v>
      </c>
      <c r="F73" s="97">
        <v>2010</v>
      </c>
      <c r="G73" s="97">
        <v>2011</v>
      </c>
      <c r="H73" s="97">
        <v>2012</v>
      </c>
      <c r="I73" s="97">
        <v>2013</v>
      </c>
      <c r="J73" s="97">
        <v>2014</v>
      </c>
      <c r="K73" s="97">
        <v>2015</v>
      </c>
    </row>
    <row r="74" spans="1:12">
      <c r="A74" s="97" t="s">
        <v>157</v>
      </c>
      <c r="B74" s="44"/>
      <c r="C74" s="53">
        <f>'source data_prod_files_yearly'!C74/'source data_prod_files_yearly'!B77-1</f>
        <v>-0.14814095062749666</v>
      </c>
      <c r="D74" s="53">
        <f>'source data_prod_files_yearly'!D74/'source data_prod_files_yearly'!C77-1</f>
        <v>6.0817696801267251E-2</v>
      </c>
      <c r="E74" s="53">
        <f>'source data_prod_files_yearly'!E74/'source data_prod_files_yearly'!D77-1</f>
        <v>8.2617807292450829E-2</v>
      </c>
      <c r="F74" s="53">
        <f>'source data_prod_files_yearly'!F74/'source data_prod_files_yearly'!E77-1</f>
        <v>8.1795179486879865E-2</v>
      </c>
      <c r="G74" s="53">
        <f>'source data_prod_files_yearly'!G74/'source data_prod_files_yearly'!F77-1</f>
        <v>0.17898306990401935</v>
      </c>
      <c r="H74" s="53">
        <f>'source data_prod_files_yearly'!H74/'source data_prod_files_yearly'!G77-1</f>
        <v>-4.6355979247598378E-2</v>
      </c>
      <c r="I74" s="53">
        <f>'source data_prod_files_yearly'!I74/'source data_prod_files_yearly'!H77-1</f>
        <v>0.96043431413195957</v>
      </c>
      <c r="J74" s="53">
        <f>'source data_prod_files_yearly'!J74/'source data_prod_files_yearly'!I77-1</f>
        <v>-0.15712000327955056</v>
      </c>
      <c r="K74" s="53">
        <f>'source data_prod_files_yearly'!K74/'source data_prod_files_yearly'!J77-1</f>
        <v>8.179705601517151E-2</v>
      </c>
    </row>
    <row r="75" spans="1:12">
      <c r="A75" s="97" t="s">
        <v>158</v>
      </c>
      <c r="B75" s="33">
        <f>'source data_prod_files_yearly'!B75/'source data_prod_files_yearly'!B74-1</f>
        <v>2.8397131608518755E-2</v>
      </c>
      <c r="C75" s="53">
        <f>'source data_prod_files_yearly'!C75/'source data_prod_files_yearly'!C74-1</f>
        <v>-3.9205366782134932E-2</v>
      </c>
      <c r="D75" s="53">
        <f>'source data_prod_files_yearly'!D75/'source data_prod_files_yearly'!D74-1</f>
        <v>-8.8124637793685734E-2</v>
      </c>
      <c r="E75" s="53">
        <f>'source data_prod_files_yearly'!E75/'source data_prod_files_yearly'!E74-1</f>
        <v>-5.3230255860944986E-2</v>
      </c>
      <c r="F75" s="53">
        <f>'source data_prod_files_yearly'!F75/'source data_prod_files_yearly'!F74-1</f>
        <v>-0.15786938621209112</v>
      </c>
      <c r="G75" s="53">
        <f>'source data_prod_files_yearly'!G75/'source data_prod_files_yearly'!G74-1</f>
        <v>2.7125758399698219E-2</v>
      </c>
      <c r="H75" s="53">
        <f>'source data_prod_files_yearly'!H75/'source data_prod_files_yearly'!H74-1</f>
        <v>3.3097438052771544E-2</v>
      </c>
      <c r="I75" s="53">
        <f>'source data_prod_files_yearly'!I75/'source data_prod_files_yearly'!I74-1</f>
        <v>-5.7657653750856852E-2</v>
      </c>
      <c r="J75" s="53">
        <f>'source data_prod_files_yearly'!J75/'source data_prod_files_yearly'!J74-1</f>
        <v>-7.365121837319033E-2</v>
      </c>
      <c r="K75" s="53">
        <f>'source data_prod_files_yearly'!K75/'source data_prod_files_yearly'!K74-1</f>
        <v>-0.13288664622506619</v>
      </c>
    </row>
    <row r="76" spans="1:12">
      <c r="A76" s="97" t="s">
        <v>159</v>
      </c>
      <c r="B76" s="33">
        <f>'source data_prod_files_yearly'!B76/'source data_prod_files_yearly'!B75-1</f>
        <v>4.4151720646370851E-2</v>
      </c>
      <c r="C76" s="53">
        <f>'source data_prod_files_yearly'!C76/'source data_prod_files_yearly'!C75-1</f>
        <v>3.0659275763289751E-2</v>
      </c>
      <c r="D76" s="53">
        <f>'source data_prod_files_yearly'!D76/'source data_prod_files_yearly'!D75-1</f>
        <v>6.5895885988147551E-3</v>
      </c>
      <c r="E76" s="53">
        <f>'source data_prod_files_yearly'!E76/'source data_prod_files_yearly'!E75-1</f>
        <v>8.378171425221792E-3</v>
      </c>
      <c r="F76" s="53">
        <f>'source data_prod_files_yearly'!F76/'source data_prod_files_yearly'!F75-1</f>
        <v>0.28502655537562593</v>
      </c>
      <c r="G76" s="53">
        <f>'source data_prod_files_yearly'!G76/'source data_prod_files_yearly'!G75-1</f>
        <v>3.2713489670401774E-2</v>
      </c>
      <c r="H76" s="53">
        <f>'source data_prod_files_yearly'!H76/'source data_prod_files_yearly'!H75-1</f>
        <v>-4.1992938764599641E-2</v>
      </c>
      <c r="I76" s="53">
        <f>'source data_prod_files_yearly'!I76/'source data_prod_files_yearly'!I75-1</f>
        <v>-1.3955133715397361E-2</v>
      </c>
      <c r="J76" s="53">
        <f>'source data_prod_files_yearly'!J76/'source data_prod_files_yearly'!J75-1</f>
        <v>0.16557533110381839</v>
      </c>
      <c r="K76" s="53">
        <f>'source data_prod_files_yearly'!K76/'source data_prod_files_yearly'!K75-1</f>
        <v>1.4238251503096544E-2</v>
      </c>
    </row>
    <row r="77" spans="1:12">
      <c r="A77" s="97" t="s">
        <v>160</v>
      </c>
      <c r="B77" s="33">
        <f>'source data_prod_files_yearly'!B77/'source data_prod_files_yearly'!B76-1</f>
        <v>0.19443276678765531</v>
      </c>
      <c r="C77" s="53">
        <f>'source data_prod_files_yearly'!C77/'source data_prod_files_yearly'!C76-1</f>
        <v>0.12968022653397071</v>
      </c>
      <c r="D77" s="53">
        <f>'source data_prod_files_yearly'!D77/'source data_prod_files_yearly'!D76-1</f>
        <v>3.4881087334270644E-2</v>
      </c>
      <c r="E77" s="53">
        <f>'source data_prod_files_yearly'!E77/'source data_prod_files_yearly'!E76-1</f>
        <v>2.0917457634209047E-2</v>
      </c>
      <c r="F77" s="53">
        <f>'source data_prod_files_yearly'!F77/'source data_prod_files_yearly'!F76-1</f>
        <v>-0.14129079199425687</v>
      </c>
      <c r="G77" s="53">
        <f>'source data_prod_files_yearly'!G77/'source data_prod_files_yearly'!G76-1</f>
        <v>0.18588284183926773</v>
      </c>
      <c r="H77" s="53">
        <f>'source data_prod_files_yearly'!H77/'source data_prod_files_yearly'!H76-1</f>
        <v>-0.26301817934054139</v>
      </c>
      <c r="I77" s="53">
        <f>'source data_prod_files_yearly'!I77/'source data_prod_files_yearly'!I76-1</f>
        <v>6.2468934197286163E-3</v>
      </c>
      <c r="J77" s="53">
        <f>'source data_prod_files_yearly'!J77/'source data_prod_files_yearly'!J76-1</f>
        <v>-6.7131909391420996E-2</v>
      </c>
      <c r="K77" s="53">
        <f>'source data_prod_files_yearly'!K77/'source data_prod_files_yearly'!K76-1</f>
        <v>0.13016777301388349</v>
      </c>
    </row>
    <row r="78" spans="1:12">
      <c r="A78" s="97" t="s">
        <v>164</v>
      </c>
      <c r="B78" s="114">
        <f>AVERAGE(B75:B77)</f>
        <v>8.8993873014181643E-2</v>
      </c>
      <c r="C78" s="114">
        <f>AVERAGE(C74:C77)</f>
        <v>-6.7517037780927824E-3</v>
      </c>
      <c r="D78" s="114">
        <f t="shared" ref="D78" si="29">AVERAGE(D74:D77)</f>
        <v>3.5409337351667292E-3</v>
      </c>
      <c r="E78" s="114">
        <f t="shared" ref="E78" si="30">AVERAGE(E74:E77)</f>
        <v>1.467079512273417E-2</v>
      </c>
      <c r="F78" s="114">
        <f t="shared" ref="F78" si="31">AVERAGE(F74:F77)</f>
        <v>1.6915389164039452E-2</v>
      </c>
      <c r="G78" s="114">
        <f t="shared" ref="G78" si="32">AVERAGE(G74:G77)</f>
        <v>0.10617628995334677</v>
      </c>
      <c r="H78" s="114">
        <f t="shared" ref="H78" si="33">AVERAGE(H74:H77)</f>
        <v>-7.9567414824991967E-2</v>
      </c>
      <c r="I78" s="114">
        <f t="shared" ref="I78" si="34">AVERAGE(I74:I77)</f>
        <v>0.22376710502135849</v>
      </c>
      <c r="J78" s="114">
        <f t="shared" ref="J78" si="35">AVERAGE(J74:J77)</f>
        <v>-3.3081949985085873E-2</v>
      </c>
      <c r="K78" s="114">
        <f t="shared" ref="K78" si="36">AVERAGE(K74:K77)</f>
        <v>2.332910857677134E-2</v>
      </c>
    </row>
    <row r="79" spans="1:12">
      <c r="C79" s="66"/>
      <c r="D79" s="66"/>
      <c r="E79" s="66"/>
      <c r="F79" s="66"/>
      <c r="G79" s="66"/>
      <c r="H79" s="66"/>
      <c r="I79" s="66"/>
      <c r="J79" s="66"/>
      <c r="K79" s="66"/>
    </row>
    <row r="80" spans="1:12">
      <c r="A80" s="97" t="s">
        <v>183</v>
      </c>
    </row>
    <row r="83" spans="1:16">
      <c r="A83" s="97" t="s">
        <v>184</v>
      </c>
    </row>
    <row r="84" spans="1:16">
      <c r="A84" s="97" t="s">
        <v>186</v>
      </c>
    </row>
    <row r="85" spans="1:16">
      <c r="B85" s="97">
        <v>2006</v>
      </c>
      <c r="C85" s="97">
        <v>2007</v>
      </c>
      <c r="D85" s="97">
        <v>2008</v>
      </c>
      <c r="E85" s="97">
        <v>2009</v>
      </c>
      <c r="F85" s="97">
        <v>2010</v>
      </c>
      <c r="G85" s="97">
        <v>2011</v>
      </c>
      <c r="H85" s="97">
        <v>2012</v>
      </c>
      <c r="I85" s="97">
        <v>2013</v>
      </c>
      <c r="J85" s="97">
        <v>2014</v>
      </c>
      <c r="K85" s="97">
        <v>2015</v>
      </c>
    </row>
    <row r="86" spans="1:16">
      <c r="A86" s="97" t="s">
        <v>157</v>
      </c>
      <c r="B86" s="44"/>
      <c r="C86" s="53">
        <f>'source data_prod_files_yearly'!C86/'source data_prod_files_yearly'!B89-1</f>
        <v>1.2217126065513648</v>
      </c>
      <c r="D86" s="53">
        <f>'source data_prod_files_yearly'!D86/'source data_prod_files_yearly'!C89-1</f>
        <v>0.29010384162376401</v>
      </c>
      <c r="E86" s="53">
        <f>'source data_prod_files_yearly'!E86/'source data_prod_files_yearly'!D89-1</f>
        <v>0.39724325972008212</v>
      </c>
      <c r="F86" s="53">
        <f>'source data_prod_files_yearly'!F86/'source data_prod_files_yearly'!E89-1</f>
        <v>13.45950460672794</v>
      </c>
      <c r="G86" s="53">
        <f>'source data_prod_files_yearly'!G86/'source data_prod_files_yearly'!F89-1</f>
        <v>-0.87828120709766977</v>
      </c>
      <c r="H86" s="53">
        <f>'source data_prod_files_yearly'!H86/'source data_prod_files_yearly'!G89-1</f>
        <v>-3.263304078821283E-2</v>
      </c>
      <c r="I86" s="53">
        <f>'source data_prod_files_yearly'!I86/'source data_prod_files_yearly'!H89-1</f>
        <v>0.18918098447705178</v>
      </c>
      <c r="J86" s="53">
        <f>'source data_prod_files_yearly'!J86/'source data_prod_files_yearly'!I89-1</f>
        <v>0.55553056903720965</v>
      </c>
      <c r="K86" s="53">
        <f>'source data_prod_files_yearly'!K86/'source data_prod_files_yearly'!J89-1</f>
        <v>3.6883331164414779E-2</v>
      </c>
    </row>
    <row r="87" spans="1:16">
      <c r="A87" s="97" t="s">
        <v>158</v>
      </c>
      <c r="B87" s="33">
        <f>'source data_prod_files_yearly'!B87/'source data_prod_files_yearly'!B86-1</f>
        <v>0.12533524519572103</v>
      </c>
      <c r="C87" s="53">
        <f>'source data_prod_files_yearly'!C87/'source data_prod_files_yearly'!C86-1</f>
        <v>0.19353563444624866</v>
      </c>
      <c r="D87" s="53">
        <f>'source data_prod_files_yearly'!D87/'source data_prod_files_yearly'!D86-1</f>
        <v>-4.9067132812433689E-3</v>
      </c>
      <c r="E87" s="53">
        <f>'source data_prod_files_yearly'!E87/'source data_prod_files_yearly'!E86-1</f>
        <v>0.18711913755893694</v>
      </c>
      <c r="F87" s="53">
        <f>'source data_prod_files_yearly'!F87/'source data_prod_files_yearly'!F86-1</f>
        <v>-0.11176364264002447</v>
      </c>
      <c r="G87" s="53">
        <f>'source data_prod_files_yearly'!G87/'source data_prod_files_yearly'!G86-1</f>
        <v>0.93036090970034424</v>
      </c>
      <c r="H87" s="53">
        <f>'source data_prod_files_yearly'!H87/'source data_prod_files_yearly'!H86-1</f>
        <v>4.1163278575370832E-2</v>
      </c>
      <c r="I87" s="53">
        <f>'source data_prod_files_yearly'!I87/'source data_prod_files_yearly'!I86-1</f>
        <v>-9.1776887734886126E-2</v>
      </c>
      <c r="J87" s="53">
        <f>'source data_prod_files_yearly'!J87/'source data_prod_files_yearly'!J86-1</f>
        <v>-0.19155138872259048</v>
      </c>
      <c r="K87" s="53">
        <f>'source data_prod_files_yearly'!K87/'source data_prod_files_yearly'!K86-1</f>
        <v>-3.1712084982266742E-2</v>
      </c>
    </row>
    <row r="88" spans="1:16">
      <c r="A88" s="97" t="s">
        <v>159</v>
      </c>
      <c r="B88" s="33">
        <f>'source data_prod_files_yearly'!B88/'source data_prod_files_yearly'!B87-1</f>
        <v>-0.14930098039362405</v>
      </c>
      <c r="C88" s="53">
        <f>'source data_prod_files_yearly'!C88/'source data_prod_files_yearly'!C87-1</f>
        <v>-7.1981845457902982E-2</v>
      </c>
      <c r="D88" s="53">
        <f>'source data_prod_files_yearly'!D88/'source data_prod_files_yearly'!D87-1</f>
        <v>-4.9091531678795319E-2</v>
      </c>
      <c r="E88" s="53">
        <f>'source data_prod_files_yearly'!E88/'source data_prod_files_yearly'!E87-1</f>
        <v>0.41092770238315768</v>
      </c>
      <c r="F88" s="53">
        <f>'source data_prod_files_yearly'!F88/'source data_prod_files_yearly'!F87-1</f>
        <v>-0.17188416005329077</v>
      </c>
      <c r="G88" s="53">
        <f>'source data_prod_files_yearly'!G88/'source data_prod_files_yearly'!G87-1</f>
        <v>1.2036508447399896E-2</v>
      </c>
      <c r="H88" s="53">
        <f>'source data_prod_files_yearly'!H88/'source data_prod_files_yearly'!H87-1</f>
        <v>9.7909889373548609E-3</v>
      </c>
      <c r="I88" s="53">
        <f>'source data_prod_files_yearly'!I88/'source data_prod_files_yearly'!I87-1</f>
        <v>-0.13330646175574445</v>
      </c>
      <c r="J88" s="53">
        <f>'source data_prod_files_yearly'!J88/'source data_prod_files_yearly'!J87-1</f>
        <v>-5.504818383294352E-2</v>
      </c>
      <c r="K88" s="53">
        <f>'source data_prod_files_yearly'!K88/'source data_prod_files_yearly'!K87-1</f>
        <v>-0.27426680558772354</v>
      </c>
    </row>
    <row r="89" spans="1:16">
      <c r="A89" s="97" t="s">
        <v>160</v>
      </c>
      <c r="B89" s="33">
        <f>'source data_prod_files_yearly'!B89/'source data_prod_files_yearly'!B88-1</f>
        <v>-5.5494926364227926E-3</v>
      </c>
      <c r="C89" s="53">
        <f>'source data_prod_files_yearly'!C89/'source data_prod_files_yearly'!C88-1</f>
        <v>-9.5796151682352448E-2</v>
      </c>
      <c r="D89" s="53">
        <f>'source data_prod_files_yearly'!D89/'source data_prod_files_yearly'!D88-1</f>
        <v>6.6169952020512346E-2</v>
      </c>
      <c r="E89" s="53">
        <f>'source data_prod_files_yearly'!E89/'source data_prod_files_yearly'!E88-1</f>
        <v>-0.13663857081922826</v>
      </c>
      <c r="F89" s="53">
        <f>'source data_prod_files_yearly'!F89/'source data_prod_files_yearly'!F88-1</f>
        <v>0.26472151618686746</v>
      </c>
      <c r="G89" s="53">
        <f>'source data_prod_files_yearly'!G89/'source data_prod_files_yearly'!G88-1</f>
        <v>3.4997710603299259E-2</v>
      </c>
      <c r="H89" s="53">
        <f>'source data_prod_files_yearly'!H89/'source data_prod_files_yearly'!H88-1</f>
        <v>2.2293200785262757E-2</v>
      </c>
      <c r="I89" s="53">
        <f>'source data_prod_files_yearly'!I89/'source data_prod_files_yearly'!I88-1</f>
        <v>4.9932774820449888E-2</v>
      </c>
      <c r="J89" s="53">
        <f>'source data_prod_files_yearly'!J89/'source data_prod_files_yearly'!J88-1</f>
        <v>0.13683093816579328</v>
      </c>
      <c r="K89" s="53">
        <f>'source data_prod_files_yearly'!K89/'source data_prod_files_yearly'!K88-1</f>
        <v>-0.10778811828917745</v>
      </c>
    </row>
    <row r="90" spans="1:16">
      <c r="A90" s="97" t="s">
        <v>164</v>
      </c>
      <c r="B90" s="114">
        <f>AVERAGE(B87:B89)</f>
        <v>-9.8384092781086032E-3</v>
      </c>
      <c r="C90" s="114">
        <f>AVERAGE(C86:C89)</f>
        <v>0.31186756096433954</v>
      </c>
      <c r="D90" s="114">
        <f t="shared" ref="D90" si="37">AVERAGE(D86:D89)</f>
        <v>7.5568887171059418E-2</v>
      </c>
      <c r="E90" s="114">
        <f t="shared" ref="E90" si="38">AVERAGE(E86:E89)</f>
        <v>0.21466288221073712</v>
      </c>
      <c r="F90" s="114">
        <f t="shared" ref="F90" si="39">AVERAGE(F86:F89)</f>
        <v>3.3601445800553731</v>
      </c>
      <c r="G90" s="114">
        <f t="shared" ref="G90" si="40">AVERAGE(G86:G89)</f>
        <v>2.4778480413343407E-2</v>
      </c>
      <c r="H90" s="114">
        <f t="shared" ref="H90" si="41">AVERAGE(H86:H89)</f>
        <v>1.0153606877443905E-2</v>
      </c>
      <c r="I90" s="114">
        <f t="shared" ref="I90" si="42">AVERAGE(I86:I89)</f>
        <v>3.5076024517177729E-3</v>
      </c>
      <c r="J90" s="114">
        <f t="shared" ref="J90" si="43">AVERAGE(J86:J89)</f>
        <v>0.11144048366186723</v>
      </c>
      <c r="K90" s="114">
        <f t="shared" ref="K90" si="44">AVERAGE(K86:K89)</f>
        <v>-9.4220919423688237E-2</v>
      </c>
    </row>
    <row r="91" spans="1:16">
      <c r="C91" s="53">
        <f>C90/B90-1</f>
        <v>-32.698982238752208</v>
      </c>
      <c r="D91" s="53">
        <f t="shared" ref="D91:K91" si="45">D90/C90-1</f>
        <v>-0.75768917120655477</v>
      </c>
      <c r="E91" s="53">
        <f t="shared" si="45"/>
        <v>1.8406251599923849</v>
      </c>
      <c r="F91" s="53">
        <f t="shared" si="45"/>
        <v>14.653123378622482</v>
      </c>
      <c r="G91" s="53">
        <f t="shared" si="45"/>
        <v>-0.99262576956943471</v>
      </c>
      <c r="H91" s="53">
        <f t="shared" si="45"/>
        <v>-0.5902247955457306</v>
      </c>
      <c r="I91" s="53">
        <f t="shared" si="45"/>
        <v>-0.65454616334320936</v>
      </c>
      <c r="J91" s="53">
        <f t="shared" si="45"/>
        <v>30.771127200373478</v>
      </c>
      <c r="K91" s="53">
        <f t="shared" si="45"/>
        <v>-1.8454819678418966</v>
      </c>
    </row>
    <row r="92" spans="1:16">
      <c r="A92" s="97" t="s">
        <v>185</v>
      </c>
    </row>
    <row r="93" spans="1:16">
      <c r="A93" s="97" t="s">
        <v>2</v>
      </c>
    </row>
    <row r="94" spans="1:16">
      <c r="B94" s="97" t="s">
        <v>192</v>
      </c>
      <c r="M94" s="97" t="s">
        <v>197</v>
      </c>
    </row>
    <row r="95" spans="1:16">
      <c r="B95" s="101">
        <v>2006</v>
      </c>
      <c r="C95" s="101">
        <v>2007</v>
      </c>
      <c r="D95" s="101">
        <v>2008</v>
      </c>
      <c r="E95" s="101">
        <v>2009</v>
      </c>
      <c r="F95" s="101">
        <v>2010</v>
      </c>
      <c r="G95" s="101">
        <v>2011</v>
      </c>
      <c r="H95" s="101">
        <v>2012</v>
      </c>
      <c r="I95" s="101">
        <v>2013</v>
      </c>
      <c r="J95" s="101">
        <v>2014</v>
      </c>
      <c r="K95" s="101">
        <v>2015</v>
      </c>
      <c r="P95" s="97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O100" si="46">H96/G96-1</f>
        <v>3.0545843045842958E-2</v>
      </c>
      <c r="N96" s="25">
        <f t="shared" si="46"/>
        <v>3.0253051222845384E-2</v>
      </c>
      <c r="O96" s="25">
        <f t="shared" si="46"/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47">P97</f>
        <v>20345.56215580388</v>
      </c>
      <c r="L97" s="25"/>
      <c r="M97" s="25">
        <f t="shared" si="46"/>
        <v>3.4074666971585454E-2</v>
      </c>
      <c r="N97" s="25">
        <f t="shared" si="46"/>
        <v>3.405761043843647E-2</v>
      </c>
      <c r="O97" s="25">
        <f t="shared" si="46"/>
        <v>4.2987755974977171E-2</v>
      </c>
      <c r="P97" s="94">
        <f t="shared" ref="P97:P100" si="48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47"/>
        <v>24775.350171652768</v>
      </c>
      <c r="L98" s="25"/>
      <c r="M98" s="25">
        <f t="shared" si="46"/>
        <v>4.2131655277518387E-2</v>
      </c>
      <c r="N98" s="25">
        <f t="shared" si="46"/>
        <v>5.8071516180771665E-2</v>
      </c>
      <c r="O98" s="25">
        <f t="shared" si="46"/>
        <v>5.1005394801373116E-2</v>
      </c>
      <c r="P98" s="94">
        <f t="shared" si="48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47"/>
        <v>24536.98320268757</v>
      </c>
      <c r="L99" s="25"/>
      <c r="M99" s="25">
        <f t="shared" si="46"/>
        <v>6.0402684563758413E-2</v>
      </c>
      <c r="N99" s="25">
        <f t="shared" si="46"/>
        <v>5.9731012658227778E-2</v>
      </c>
      <c r="O99" s="25">
        <f t="shared" si="46"/>
        <v>6.9988801791713406E-2</v>
      </c>
      <c r="P99" s="94">
        <f t="shared" si="48"/>
        <v>24536.98320268757</v>
      </c>
    </row>
    <row r="100" spans="1:16" ht="15.7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46"/>
        <v>0.10099766778958275</v>
      </c>
      <c r="O100" s="25">
        <f>J100/I100-1</f>
        <v>7.5002451701480899E-2</v>
      </c>
      <c r="P100" s="94">
        <f t="shared" si="48"/>
        <v>58919.809375306468</v>
      </c>
    </row>
    <row r="101" spans="1:16" ht="16.5" thickTop="1" thickBot="1">
      <c r="B101" s="103">
        <v>92452</v>
      </c>
      <c r="C101" s="103">
        <v>96740</v>
      </c>
      <c r="D101" s="103">
        <v>100935</v>
      </c>
      <c r="E101" s="103">
        <v>105772</v>
      </c>
      <c r="F101" s="103">
        <v>111390</v>
      </c>
      <c r="G101" s="103">
        <v>118504</v>
      </c>
      <c r="H101" s="103">
        <v>127038</v>
      </c>
      <c r="I101" s="103">
        <v>135412</v>
      </c>
      <c r="J101" s="103">
        <v>143603</v>
      </c>
      <c r="K101" s="104">
        <f t="shared" si="47"/>
        <v>152315.25057621865</v>
      </c>
      <c r="P101" s="94">
        <f>SUM(P96:P100)</f>
        <v>152315.25057621865</v>
      </c>
    </row>
    <row r="102" spans="1:16" ht="15.7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49">D104/C104-1</f>
        <v>1.2589800700922638E-2</v>
      </c>
      <c r="E105" s="25">
        <f t="shared" si="49"/>
        <v>-2.6207609208188876E-2</v>
      </c>
      <c r="F105" s="25">
        <f t="shared" si="49"/>
        <v>0.19267427988902552</v>
      </c>
      <c r="G105" s="25">
        <f t="shared" si="49"/>
        <v>0.2556337621835163</v>
      </c>
      <c r="H105" s="25">
        <f t="shared" si="49"/>
        <v>4.0476433966307734E-2</v>
      </c>
      <c r="I105" s="25">
        <f t="shared" si="49"/>
        <v>8.4989369418406513E-2</v>
      </c>
      <c r="J105" s="25">
        <f t="shared" si="49"/>
        <v>-0.19505382797413084</v>
      </c>
      <c r="K105" s="25">
        <f t="shared" si="49"/>
        <v>0.10339003072051023</v>
      </c>
    </row>
    <row r="108" spans="1:16">
      <c r="A108" s="97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:K121" si="50">D120/C120-1</f>
        <v>-1.7313843830651154E-2</v>
      </c>
      <c r="E121" s="25">
        <f t="shared" si="50"/>
        <v>-0.11729902431542572</v>
      </c>
      <c r="F121" s="25">
        <f t="shared" si="50"/>
        <v>-0.18206204199909914</v>
      </c>
      <c r="G121" s="25">
        <f t="shared" si="50"/>
        <v>0.32046129803115253</v>
      </c>
      <c r="H121" s="25">
        <f t="shared" si="50"/>
        <v>-0.12056198121542239</v>
      </c>
      <c r="I121" s="25">
        <f t="shared" si="50"/>
        <v>0.39759333337528324</v>
      </c>
      <c r="J121" s="25">
        <f t="shared" si="50"/>
        <v>-0.14035144285923751</v>
      </c>
      <c r="K121" s="25">
        <f t="shared" si="50"/>
        <v>3.8131684550058997E-2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6"/>
  <sheetViews>
    <sheetView workbookViewId="0">
      <selection activeCell="M23" sqref="M23"/>
    </sheetView>
  </sheetViews>
  <sheetFormatPr defaultRowHeight="15"/>
  <cols>
    <col min="1" max="1" width="6.42578125" style="115" customWidth="1"/>
    <col min="2" max="2" width="3.5703125" style="115" customWidth="1"/>
    <col min="3" max="19" width="7.42578125" style="117" customWidth="1"/>
    <col min="20" max="20" width="8.7109375" style="117" customWidth="1"/>
    <col min="21" max="21" width="8" style="117" customWidth="1"/>
    <col min="22" max="22" width="7.42578125" style="117" customWidth="1"/>
    <col min="23" max="23" width="7.85546875" style="117" customWidth="1"/>
    <col min="24" max="30" width="7.42578125" style="115" customWidth="1"/>
    <col min="31" max="40" width="9.140625" style="115" customWidth="1"/>
    <col min="41" max="249" width="9.140625" style="115"/>
    <col min="250" max="250" width="6.42578125" style="115" customWidth="1"/>
    <col min="251" max="251" width="3.5703125" style="115" customWidth="1"/>
    <col min="252" max="268" width="7.42578125" style="115" customWidth="1"/>
    <col min="269" max="269" width="8.7109375" style="115" customWidth="1"/>
    <col min="270" max="270" width="8" style="115" customWidth="1"/>
    <col min="271" max="271" width="7.42578125" style="115" customWidth="1"/>
    <col min="272" max="272" width="7.85546875" style="115" customWidth="1"/>
    <col min="273" max="273" width="2.28515625" style="115" customWidth="1"/>
    <col min="274" max="280" width="7.42578125" style="115" customWidth="1"/>
    <col min="281" max="290" width="9.140625" style="115" customWidth="1"/>
    <col min="291" max="505" width="9.140625" style="115"/>
    <col min="506" max="506" width="6.42578125" style="115" customWidth="1"/>
    <col min="507" max="507" width="3.5703125" style="115" customWidth="1"/>
    <col min="508" max="524" width="7.42578125" style="115" customWidth="1"/>
    <col min="525" max="525" width="8.7109375" style="115" customWidth="1"/>
    <col min="526" max="526" width="8" style="115" customWidth="1"/>
    <col min="527" max="527" width="7.42578125" style="115" customWidth="1"/>
    <col min="528" max="528" width="7.85546875" style="115" customWidth="1"/>
    <col min="529" max="529" width="2.28515625" style="115" customWidth="1"/>
    <col min="530" max="536" width="7.42578125" style="115" customWidth="1"/>
    <col min="537" max="546" width="9.140625" style="115" customWidth="1"/>
    <col min="547" max="761" width="9.140625" style="115"/>
    <col min="762" max="762" width="6.42578125" style="115" customWidth="1"/>
    <col min="763" max="763" width="3.5703125" style="115" customWidth="1"/>
    <col min="764" max="780" width="7.42578125" style="115" customWidth="1"/>
    <col min="781" max="781" width="8.7109375" style="115" customWidth="1"/>
    <col min="782" max="782" width="8" style="115" customWidth="1"/>
    <col min="783" max="783" width="7.42578125" style="115" customWidth="1"/>
    <col min="784" max="784" width="7.85546875" style="115" customWidth="1"/>
    <col min="785" max="785" width="2.28515625" style="115" customWidth="1"/>
    <col min="786" max="792" width="7.42578125" style="115" customWidth="1"/>
    <col min="793" max="802" width="9.140625" style="115" customWidth="1"/>
    <col min="803" max="1017" width="9.140625" style="115"/>
    <col min="1018" max="1018" width="6.42578125" style="115" customWidth="1"/>
    <col min="1019" max="1019" width="3.5703125" style="115" customWidth="1"/>
    <col min="1020" max="1036" width="7.42578125" style="115" customWidth="1"/>
    <col min="1037" max="1037" width="8.7109375" style="115" customWidth="1"/>
    <col min="1038" max="1038" width="8" style="115" customWidth="1"/>
    <col min="1039" max="1039" width="7.42578125" style="115" customWidth="1"/>
    <col min="1040" max="1040" width="7.85546875" style="115" customWidth="1"/>
    <col min="1041" max="1041" width="2.28515625" style="115" customWidth="1"/>
    <col min="1042" max="1048" width="7.42578125" style="115" customWidth="1"/>
    <col min="1049" max="1058" width="9.140625" style="115" customWidth="1"/>
    <col min="1059" max="1273" width="9.140625" style="115"/>
    <col min="1274" max="1274" width="6.42578125" style="115" customWidth="1"/>
    <col min="1275" max="1275" width="3.5703125" style="115" customWidth="1"/>
    <col min="1276" max="1292" width="7.42578125" style="115" customWidth="1"/>
    <col min="1293" max="1293" width="8.7109375" style="115" customWidth="1"/>
    <col min="1294" max="1294" width="8" style="115" customWidth="1"/>
    <col min="1295" max="1295" width="7.42578125" style="115" customWidth="1"/>
    <col min="1296" max="1296" width="7.85546875" style="115" customWidth="1"/>
    <col min="1297" max="1297" width="2.28515625" style="115" customWidth="1"/>
    <col min="1298" max="1304" width="7.42578125" style="115" customWidth="1"/>
    <col min="1305" max="1314" width="9.140625" style="115" customWidth="1"/>
    <col min="1315" max="1529" width="9.140625" style="115"/>
    <col min="1530" max="1530" width="6.42578125" style="115" customWidth="1"/>
    <col min="1531" max="1531" width="3.5703125" style="115" customWidth="1"/>
    <col min="1532" max="1548" width="7.42578125" style="115" customWidth="1"/>
    <col min="1549" max="1549" width="8.7109375" style="115" customWidth="1"/>
    <col min="1550" max="1550" width="8" style="115" customWidth="1"/>
    <col min="1551" max="1551" width="7.42578125" style="115" customWidth="1"/>
    <col min="1552" max="1552" width="7.85546875" style="115" customWidth="1"/>
    <col min="1553" max="1553" width="2.28515625" style="115" customWidth="1"/>
    <col min="1554" max="1560" width="7.42578125" style="115" customWidth="1"/>
    <col min="1561" max="1570" width="9.140625" style="115" customWidth="1"/>
    <col min="1571" max="1785" width="9.140625" style="115"/>
    <col min="1786" max="1786" width="6.42578125" style="115" customWidth="1"/>
    <col min="1787" max="1787" width="3.5703125" style="115" customWidth="1"/>
    <col min="1788" max="1804" width="7.42578125" style="115" customWidth="1"/>
    <col min="1805" max="1805" width="8.7109375" style="115" customWidth="1"/>
    <col min="1806" max="1806" width="8" style="115" customWidth="1"/>
    <col min="1807" max="1807" width="7.42578125" style="115" customWidth="1"/>
    <col min="1808" max="1808" width="7.85546875" style="115" customWidth="1"/>
    <col min="1809" max="1809" width="2.28515625" style="115" customWidth="1"/>
    <col min="1810" max="1816" width="7.42578125" style="115" customWidth="1"/>
    <col min="1817" max="1826" width="9.140625" style="115" customWidth="1"/>
    <col min="1827" max="2041" width="9.140625" style="115"/>
    <col min="2042" max="2042" width="6.42578125" style="115" customWidth="1"/>
    <col min="2043" max="2043" width="3.5703125" style="115" customWidth="1"/>
    <col min="2044" max="2060" width="7.42578125" style="115" customWidth="1"/>
    <col min="2061" max="2061" width="8.7109375" style="115" customWidth="1"/>
    <col min="2062" max="2062" width="8" style="115" customWidth="1"/>
    <col min="2063" max="2063" width="7.42578125" style="115" customWidth="1"/>
    <col min="2064" max="2064" width="7.85546875" style="115" customWidth="1"/>
    <col min="2065" max="2065" width="2.28515625" style="115" customWidth="1"/>
    <col min="2066" max="2072" width="7.42578125" style="115" customWidth="1"/>
    <col min="2073" max="2082" width="9.140625" style="115" customWidth="1"/>
    <col min="2083" max="2297" width="9.140625" style="115"/>
    <col min="2298" max="2298" width="6.42578125" style="115" customWidth="1"/>
    <col min="2299" max="2299" width="3.5703125" style="115" customWidth="1"/>
    <col min="2300" max="2316" width="7.42578125" style="115" customWidth="1"/>
    <col min="2317" max="2317" width="8.7109375" style="115" customWidth="1"/>
    <col min="2318" max="2318" width="8" style="115" customWidth="1"/>
    <col min="2319" max="2319" width="7.42578125" style="115" customWidth="1"/>
    <col min="2320" max="2320" width="7.85546875" style="115" customWidth="1"/>
    <col min="2321" max="2321" width="2.28515625" style="115" customWidth="1"/>
    <col min="2322" max="2328" width="7.42578125" style="115" customWidth="1"/>
    <col min="2329" max="2338" width="9.140625" style="115" customWidth="1"/>
    <col min="2339" max="2553" width="9.140625" style="115"/>
    <col min="2554" max="2554" width="6.42578125" style="115" customWidth="1"/>
    <col min="2555" max="2555" width="3.5703125" style="115" customWidth="1"/>
    <col min="2556" max="2572" width="7.42578125" style="115" customWidth="1"/>
    <col min="2573" max="2573" width="8.7109375" style="115" customWidth="1"/>
    <col min="2574" max="2574" width="8" style="115" customWidth="1"/>
    <col min="2575" max="2575" width="7.42578125" style="115" customWidth="1"/>
    <col min="2576" max="2576" width="7.85546875" style="115" customWidth="1"/>
    <col min="2577" max="2577" width="2.28515625" style="115" customWidth="1"/>
    <col min="2578" max="2584" width="7.42578125" style="115" customWidth="1"/>
    <col min="2585" max="2594" width="9.140625" style="115" customWidth="1"/>
    <col min="2595" max="2809" width="9.140625" style="115"/>
    <col min="2810" max="2810" width="6.42578125" style="115" customWidth="1"/>
    <col min="2811" max="2811" width="3.5703125" style="115" customWidth="1"/>
    <col min="2812" max="2828" width="7.42578125" style="115" customWidth="1"/>
    <col min="2829" max="2829" width="8.7109375" style="115" customWidth="1"/>
    <col min="2830" max="2830" width="8" style="115" customWidth="1"/>
    <col min="2831" max="2831" width="7.42578125" style="115" customWidth="1"/>
    <col min="2832" max="2832" width="7.85546875" style="115" customWidth="1"/>
    <col min="2833" max="2833" width="2.28515625" style="115" customWidth="1"/>
    <col min="2834" max="2840" width="7.42578125" style="115" customWidth="1"/>
    <col min="2841" max="2850" width="9.140625" style="115" customWidth="1"/>
    <col min="2851" max="3065" width="9.140625" style="115"/>
    <col min="3066" max="3066" width="6.42578125" style="115" customWidth="1"/>
    <col min="3067" max="3067" width="3.5703125" style="115" customWidth="1"/>
    <col min="3068" max="3084" width="7.42578125" style="115" customWidth="1"/>
    <col min="3085" max="3085" width="8.7109375" style="115" customWidth="1"/>
    <col min="3086" max="3086" width="8" style="115" customWidth="1"/>
    <col min="3087" max="3087" width="7.42578125" style="115" customWidth="1"/>
    <col min="3088" max="3088" width="7.85546875" style="115" customWidth="1"/>
    <col min="3089" max="3089" width="2.28515625" style="115" customWidth="1"/>
    <col min="3090" max="3096" width="7.42578125" style="115" customWidth="1"/>
    <col min="3097" max="3106" width="9.140625" style="115" customWidth="1"/>
    <col min="3107" max="3321" width="9.140625" style="115"/>
    <col min="3322" max="3322" width="6.42578125" style="115" customWidth="1"/>
    <col min="3323" max="3323" width="3.5703125" style="115" customWidth="1"/>
    <col min="3324" max="3340" width="7.42578125" style="115" customWidth="1"/>
    <col min="3341" max="3341" width="8.7109375" style="115" customWidth="1"/>
    <col min="3342" max="3342" width="8" style="115" customWidth="1"/>
    <col min="3343" max="3343" width="7.42578125" style="115" customWidth="1"/>
    <col min="3344" max="3344" width="7.85546875" style="115" customWidth="1"/>
    <col min="3345" max="3345" width="2.28515625" style="115" customWidth="1"/>
    <col min="3346" max="3352" width="7.42578125" style="115" customWidth="1"/>
    <col min="3353" max="3362" width="9.140625" style="115" customWidth="1"/>
    <col min="3363" max="3577" width="9.140625" style="115"/>
    <col min="3578" max="3578" width="6.42578125" style="115" customWidth="1"/>
    <col min="3579" max="3579" width="3.5703125" style="115" customWidth="1"/>
    <col min="3580" max="3596" width="7.42578125" style="115" customWidth="1"/>
    <col min="3597" max="3597" width="8.7109375" style="115" customWidth="1"/>
    <col min="3598" max="3598" width="8" style="115" customWidth="1"/>
    <col min="3599" max="3599" width="7.42578125" style="115" customWidth="1"/>
    <col min="3600" max="3600" width="7.85546875" style="115" customWidth="1"/>
    <col min="3601" max="3601" width="2.28515625" style="115" customWidth="1"/>
    <col min="3602" max="3608" width="7.42578125" style="115" customWidth="1"/>
    <col min="3609" max="3618" width="9.140625" style="115" customWidth="1"/>
    <col min="3619" max="3833" width="9.140625" style="115"/>
    <col min="3834" max="3834" width="6.42578125" style="115" customWidth="1"/>
    <col min="3835" max="3835" width="3.5703125" style="115" customWidth="1"/>
    <col min="3836" max="3852" width="7.42578125" style="115" customWidth="1"/>
    <col min="3853" max="3853" width="8.7109375" style="115" customWidth="1"/>
    <col min="3854" max="3854" width="8" style="115" customWidth="1"/>
    <col min="3855" max="3855" width="7.42578125" style="115" customWidth="1"/>
    <col min="3856" max="3856" width="7.85546875" style="115" customWidth="1"/>
    <col min="3857" max="3857" width="2.28515625" style="115" customWidth="1"/>
    <col min="3858" max="3864" width="7.42578125" style="115" customWidth="1"/>
    <col min="3865" max="3874" width="9.140625" style="115" customWidth="1"/>
    <col min="3875" max="4089" width="9.140625" style="115"/>
    <col min="4090" max="4090" width="6.42578125" style="115" customWidth="1"/>
    <col min="4091" max="4091" width="3.5703125" style="115" customWidth="1"/>
    <col min="4092" max="4108" width="7.42578125" style="115" customWidth="1"/>
    <col min="4109" max="4109" width="8.7109375" style="115" customWidth="1"/>
    <col min="4110" max="4110" width="8" style="115" customWidth="1"/>
    <col min="4111" max="4111" width="7.42578125" style="115" customWidth="1"/>
    <col min="4112" max="4112" width="7.85546875" style="115" customWidth="1"/>
    <col min="4113" max="4113" width="2.28515625" style="115" customWidth="1"/>
    <col min="4114" max="4120" width="7.42578125" style="115" customWidth="1"/>
    <col min="4121" max="4130" width="9.140625" style="115" customWidth="1"/>
    <col min="4131" max="4345" width="9.140625" style="115"/>
    <col min="4346" max="4346" width="6.42578125" style="115" customWidth="1"/>
    <col min="4347" max="4347" width="3.5703125" style="115" customWidth="1"/>
    <col min="4348" max="4364" width="7.42578125" style="115" customWidth="1"/>
    <col min="4365" max="4365" width="8.7109375" style="115" customWidth="1"/>
    <col min="4366" max="4366" width="8" style="115" customWidth="1"/>
    <col min="4367" max="4367" width="7.42578125" style="115" customWidth="1"/>
    <col min="4368" max="4368" width="7.85546875" style="115" customWidth="1"/>
    <col min="4369" max="4369" width="2.28515625" style="115" customWidth="1"/>
    <col min="4370" max="4376" width="7.42578125" style="115" customWidth="1"/>
    <col min="4377" max="4386" width="9.140625" style="115" customWidth="1"/>
    <col min="4387" max="4601" width="9.140625" style="115"/>
    <col min="4602" max="4602" width="6.42578125" style="115" customWidth="1"/>
    <col min="4603" max="4603" width="3.5703125" style="115" customWidth="1"/>
    <col min="4604" max="4620" width="7.42578125" style="115" customWidth="1"/>
    <col min="4621" max="4621" width="8.7109375" style="115" customWidth="1"/>
    <col min="4622" max="4622" width="8" style="115" customWidth="1"/>
    <col min="4623" max="4623" width="7.42578125" style="115" customWidth="1"/>
    <col min="4624" max="4624" width="7.85546875" style="115" customWidth="1"/>
    <col min="4625" max="4625" width="2.28515625" style="115" customWidth="1"/>
    <col min="4626" max="4632" width="7.42578125" style="115" customWidth="1"/>
    <col min="4633" max="4642" width="9.140625" style="115" customWidth="1"/>
    <col min="4643" max="4857" width="9.140625" style="115"/>
    <col min="4858" max="4858" width="6.42578125" style="115" customWidth="1"/>
    <col min="4859" max="4859" width="3.5703125" style="115" customWidth="1"/>
    <col min="4860" max="4876" width="7.42578125" style="115" customWidth="1"/>
    <col min="4877" max="4877" width="8.7109375" style="115" customWidth="1"/>
    <col min="4878" max="4878" width="8" style="115" customWidth="1"/>
    <col min="4879" max="4879" width="7.42578125" style="115" customWidth="1"/>
    <col min="4880" max="4880" width="7.85546875" style="115" customWidth="1"/>
    <col min="4881" max="4881" width="2.28515625" style="115" customWidth="1"/>
    <col min="4882" max="4888" width="7.42578125" style="115" customWidth="1"/>
    <col min="4889" max="4898" width="9.140625" style="115" customWidth="1"/>
    <col min="4899" max="5113" width="9.140625" style="115"/>
    <col min="5114" max="5114" width="6.42578125" style="115" customWidth="1"/>
    <col min="5115" max="5115" width="3.5703125" style="115" customWidth="1"/>
    <col min="5116" max="5132" width="7.42578125" style="115" customWidth="1"/>
    <col min="5133" max="5133" width="8.7109375" style="115" customWidth="1"/>
    <col min="5134" max="5134" width="8" style="115" customWidth="1"/>
    <col min="5135" max="5135" width="7.42578125" style="115" customWidth="1"/>
    <col min="5136" max="5136" width="7.85546875" style="115" customWidth="1"/>
    <col min="5137" max="5137" width="2.28515625" style="115" customWidth="1"/>
    <col min="5138" max="5144" width="7.42578125" style="115" customWidth="1"/>
    <col min="5145" max="5154" width="9.140625" style="115" customWidth="1"/>
    <col min="5155" max="5369" width="9.140625" style="115"/>
    <col min="5370" max="5370" width="6.42578125" style="115" customWidth="1"/>
    <col min="5371" max="5371" width="3.5703125" style="115" customWidth="1"/>
    <col min="5372" max="5388" width="7.42578125" style="115" customWidth="1"/>
    <col min="5389" max="5389" width="8.7109375" style="115" customWidth="1"/>
    <col min="5390" max="5390" width="8" style="115" customWidth="1"/>
    <col min="5391" max="5391" width="7.42578125" style="115" customWidth="1"/>
    <col min="5392" max="5392" width="7.85546875" style="115" customWidth="1"/>
    <col min="5393" max="5393" width="2.28515625" style="115" customWidth="1"/>
    <col min="5394" max="5400" width="7.42578125" style="115" customWidth="1"/>
    <col min="5401" max="5410" width="9.140625" style="115" customWidth="1"/>
    <col min="5411" max="5625" width="9.140625" style="115"/>
    <col min="5626" max="5626" width="6.42578125" style="115" customWidth="1"/>
    <col min="5627" max="5627" width="3.5703125" style="115" customWidth="1"/>
    <col min="5628" max="5644" width="7.42578125" style="115" customWidth="1"/>
    <col min="5645" max="5645" width="8.7109375" style="115" customWidth="1"/>
    <col min="5646" max="5646" width="8" style="115" customWidth="1"/>
    <col min="5647" max="5647" width="7.42578125" style="115" customWidth="1"/>
    <col min="5648" max="5648" width="7.85546875" style="115" customWidth="1"/>
    <col min="5649" max="5649" width="2.28515625" style="115" customWidth="1"/>
    <col min="5650" max="5656" width="7.42578125" style="115" customWidth="1"/>
    <col min="5657" max="5666" width="9.140625" style="115" customWidth="1"/>
    <col min="5667" max="5881" width="9.140625" style="115"/>
    <col min="5882" max="5882" width="6.42578125" style="115" customWidth="1"/>
    <col min="5883" max="5883" width="3.5703125" style="115" customWidth="1"/>
    <col min="5884" max="5900" width="7.42578125" style="115" customWidth="1"/>
    <col min="5901" max="5901" width="8.7109375" style="115" customWidth="1"/>
    <col min="5902" max="5902" width="8" style="115" customWidth="1"/>
    <col min="5903" max="5903" width="7.42578125" style="115" customWidth="1"/>
    <col min="5904" max="5904" width="7.85546875" style="115" customWidth="1"/>
    <col min="5905" max="5905" width="2.28515625" style="115" customWidth="1"/>
    <col min="5906" max="5912" width="7.42578125" style="115" customWidth="1"/>
    <col min="5913" max="5922" width="9.140625" style="115" customWidth="1"/>
    <col min="5923" max="6137" width="9.140625" style="115"/>
    <col min="6138" max="6138" width="6.42578125" style="115" customWidth="1"/>
    <col min="6139" max="6139" width="3.5703125" style="115" customWidth="1"/>
    <col min="6140" max="6156" width="7.42578125" style="115" customWidth="1"/>
    <col min="6157" max="6157" width="8.7109375" style="115" customWidth="1"/>
    <col min="6158" max="6158" width="8" style="115" customWidth="1"/>
    <col min="6159" max="6159" width="7.42578125" style="115" customWidth="1"/>
    <col min="6160" max="6160" width="7.85546875" style="115" customWidth="1"/>
    <col min="6161" max="6161" width="2.28515625" style="115" customWidth="1"/>
    <col min="6162" max="6168" width="7.42578125" style="115" customWidth="1"/>
    <col min="6169" max="6178" width="9.140625" style="115" customWidth="1"/>
    <col min="6179" max="6393" width="9.140625" style="115"/>
    <col min="6394" max="6394" width="6.42578125" style="115" customWidth="1"/>
    <col min="6395" max="6395" width="3.5703125" style="115" customWidth="1"/>
    <col min="6396" max="6412" width="7.42578125" style="115" customWidth="1"/>
    <col min="6413" max="6413" width="8.7109375" style="115" customWidth="1"/>
    <col min="6414" max="6414" width="8" style="115" customWidth="1"/>
    <col min="6415" max="6415" width="7.42578125" style="115" customWidth="1"/>
    <col min="6416" max="6416" width="7.85546875" style="115" customWidth="1"/>
    <col min="6417" max="6417" width="2.28515625" style="115" customWidth="1"/>
    <col min="6418" max="6424" width="7.42578125" style="115" customWidth="1"/>
    <col min="6425" max="6434" width="9.140625" style="115" customWidth="1"/>
    <col min="6435" max="6649" width="9.140625" style="115"/>
    <col min="6650" max="6650" width="6.42578125" style="115" customWidth="1"/>
    <col min="6651" max="6651" width="3.5703125" style="115" customWidth="1"/>
    <col min="6652" max="6668" width="7.42578125" style="115" customWidth="1"/>
    <col min="6669" max="6669" width="8.7109375" style="115" customWidth="1"/>
    <col min="6670" max="6670" width="8" style="115" customWidth="1"/>
    <col min="6671" max="6671" width="7.42578125" style="115" customWidth="1"/>
    <col min="6672" max="6672" width="7.85546875" style="115" customWidth="1"/>
    <col min="6673" max="6673" width="2.28515625" style="115" customWidth="1"/>
    <col min="6674" max="6680" width="7.42578125" style="115" customWidth="1"/>
    <col min="6681" max="6690" width="9.140625" style="115" customWidth="1"/>
    <col min="6691" max="6905" width="9.140625" style="115"/>
    <col min="6906" max="6906" width="6.42578125" style="115" customWidth="1"/>
    <col min="6907" max="6907" width="3.5703125" style="115" customWidth="1"/>
    <col min="6908" max="6924" width="7.42578125" style="115" customWidth="1"/>
    <col min="6925" max="6925" width="8.7109375" style="115" customWidth="1"/>
    <col min="6926" max="6926" width="8" style="115" customWidth="1"/>
    <col min="6927" max="6927" width="7.42578125" style="115" customWidth="1"/>
    <col min="6928" max="6928" width="7.85546875" style="115" customWidth="1"/>
    <col min="6929" max="6929" width="2.28515625" style="115" customWidth="1"/>
    <col min="6930" max="6936" width="7.42578125" style="115" customWidth="1"/>
    <col min="6937" max="6946" width="9.140625" style="115" customWidth="1"/>
    <col min="6947" max="7161" width="9.140625" style="115"/>
    <col min="7162" max="7162" width="6.42578125" style="115" customWidth="1"/>
    <col min="7163" max="7163" width="3.5703125" style="115" customWidth="1"/>
    <col min="7164" max="7180" width="7.42578125" style="115" customWidth="1"/>
    <col min="7181" max="7181" width="8.7109375" style="115" customWidth="1"/>
    <col min="7182" max="7182" width="8" style="115" customWidth="1"/>
    <col min="7183" max="7183" width="7.42578125" style="115" customWidth="1"/>
    <col min="7184" max="7184" width="7.85546875" style="115" customWidth="1"/>
    <col min="7185" max="7185" width="2.28515625" style="115" customWidth="1"/>
    <col min="7186" max="7192" width="7.42578125" style="115" customWidth="1"/>
    <col min="7193" max="7202" width="9.140625" style="115" customWidth="1"/>
    <col min="7203" max="7417" width="9.140625" style="115"/>
    <col min="7418" max="7418" width="6.42578125" style="115" customWidth="1"/>
    <col min="7419" max="7419" width="3.5703125" style="115" customWidth="1"/>
    <col min="7420" max="7436" width="7.42578125" style="115" customWidth="1"/>
    <col min="7437" max="7437" width="8.7109375" style="115" customWidth="1"/>
    <col min="7438" max="7438" width="8" style="115" customWidth="1"/>
    <col min="7439" max="7439" width="7.42578125" style="115" customWidth="1"/>
    <col min="7440" max="7440" width="7.85546875" style="115" customWidth="1"/>
    <col min="7441" max="7441" width="2.28515625" style="115" customWidth="1"/>
    <col min="7442" max="7448" width="7.42578125" style="115" customWidth="1"/>
    <col min="7449" max="7458" width="9.140625" style="115" customWidth="1"/>
    <col min="7459" max="7673" width="9.140625" style="115"/>
    <col min="7674" max="7674" width="6.42578125" style="115" customWidth="1"/>
    <col min="7675" max="7675" width="3.5703125" style="115" customWidth="1"/>
    <col min="7676" max="7692" width="7.42578125" style="115" customWidth="1"/>
    <col min="7693" max="7693" width="8.7109375" style="115" customWidth="1"/>
    <col min="7694" max="7694" width="8" style="115" customWidth="1"/>
    <col min="7695" max="7695" width="7.42578125" style="115" customWidth="1"/>
    <col min="7696" max="7696" width="7.85546875" style="115" customWidth="1"/>
    <col min="7697" max="7697" width="2.28515625" style="115" customWidth="1"/>
    <col min="7698" max="7704" width="7.42578125" style="115" customWidth="1"/>
    <col min="7705" max="7714" width="9.140625" style="115" customWidth="1"/>
    <col min="7715" max="7929" width="9.140625" style="115"/>
    <col min="7930" max="7930" width="6.42578125" style="115" customWidth="1"/>
    <col min="7931" max="7931" width="3.5703125" style="115" customWidth="1"/>
    <col min="7932" max="7948" width="7.42578125" style="115" customWidth="1"/>
    <col min="7949" max="7949" width="8.7109375" style="115" customWidth="1"/>
    <col min="7950" max="7950" width="8" style="115" customWidth="1"/>
    <col min="7951" max="7951" width="7.42578125" style="115" customWidth="1"/>
    <col min="7952" max="7952" width="7.85546875" style="115" customWidth="1"/>
    <col min="7953" max="7953" width="2.28515625" style="115" customWidth="1"/>
    <col min="7954" max="7960" width="7.42578125" style="115" customWidth="1"/>
    <col min="7961" max="7970" width="9.140625" style="115" customWidth="1"/>
    <col min="7971" max="8185" width="9.140625" style="115"/>
    <col min="8186" max="8186" width="6.42578125" style="115" customWidth="1"/>
    <col min="8187" max="8187" width="3.5703125" style="115" customWidth="1"/>
    <col min="8188" max="8204" width="7.42578125" style="115" customWidth="1"/>
    <col min="8205" max="8205" width="8.7109375" style="115" customWidth="1"/>
    <col min="8206" max="8206" width="8" style="115" customWidth="1"/>
    <col min="8207" max="8207" width="7.42578125" style="115" customWidth="1"/>
    <col min="8208" max="8208" width="7.85546875" style="115" customWidth="1"/>
    <col min="8209" max="8209" width="2.28515625" style="115" customWidth="1"/>
    <col min="8210" max="8216" width="7.42578125" style="115" customWidth="1"/>
    <col min="8217" max="8226" width="9.140625" style="115" customWidth="1"/>
    <col min="8227" max="8441" width="9.140625" style="115"/>
    <col min="8442" max="8442" width="6.42578125" style="115" customWidth="1"/>
    <col min="8443" max="8443" width="3.5703125" style="115" customWidth="1"/>
    <col min="8444" max="8460" width="7.42578125" style="115" customWidth="1"/>
    <col min="8461" max="8461" width="8.7109375" style="115" customWidth="1"/>
    <col min="8462" max="8462" width="8" style="115" customWidth="1"/>
    <col min="8463" max="8463" width="7.42578125" style="115" customWidth="1"/>
    <col min="8464" max="8464" width="7.85546875" style="115" customWidth="1"/>
    <col min="8465" max="8465" width="2.28515625" style="115" customWidth="1"/>
    <col min="8466" max="8472" width="7.42578125" style="115" customWidth="1"/>
    <col min="8473" max="8482" width="9.140625" style="115" customWidth="1"/>
    <col min="8483" max="8697" width="9.140625" style="115"/>
    <col min="8698" max="8698" width="6.42578125" style="115" customWidth="1"/>
    <col min="8699" max="8699" width="3.5703125" style="115" customWidth="1"/>
    <col min="8700" max="8716" width="7.42578125" style="115" customWidth="1"/>
    <col min="8717" max="8717" width="8.7109375" style="115" customWidth="1"/>
    <col min="8718" max="8718" width="8" style="115" customWidth="1"/>
    <col min="8719" max="8719" width="7.42578125" style="115" customWidth="1"/>
    <col min="8720" max="8720" width="7.85546875" style="115" customWidth="1"/>
    <col min="8721" max="8721" width="2.28515625" style="115" customWidth="1"/>
    <col min="8722" max="8728" width="7.42578125" style="115" customWidth="1"/>
    <col min="8729" max="8738" width="9.140625" style="115" customWidth="1"/>
    <col min="8739" max="8953" width="9.140625" style="115"/>
    <col min="8954" max="8954" width="6.42578125" style="115" customWidth="1"/>
    <col min="8955" max="8955" width="3.5703125" style="115" customWidth="1"/>
    <col min="8956" max="8972" width="7.42578125" style="115" customWidth="1"/>
    <col min="8973" max="8973" width="8.7109375" style="115" customWidth="1"/>
    <col min="8974" max="8974" width="8" style="115" customWidth="1"/>
    <col min="8975" max="8975" width="7.42578125" style="115" customWidth="1"/>
    <col min="8976" max="8976" width="7.85546875" style="115" customWidth="1"/>
    <col min="8977" max="8977" width="2.28515625" style="115" customWidth="1"/>
    <col min="8978" max="8984" width="7.42578125" style="115" customWidth="1"/>
    <col min="8985" max="8994" width="9.140625" style="115" customWidth="1"/>
    <col min="8995" max="9209" width="9.140625" style="115"/>
    <col min="9210" max="9210" width="6.42578125" style="115" customWidth="1"/>
    <col min="9211" max="9211" width="3.5703125" style="115" customWidth="1"/>
    <col min="9212" max="9228" width="7.42578125" style="115" customWidth="1"/>
    <col min="9229" max="9229" width="8.7109375" style="115" customWidth="1"/>
    <col min="9230" max="9230" width="8" style="115" customWidth="1"/>
    <col min="9231" max="9231" width="7.42578125" style="115" customWidth="1"/>
    <col min="9232" max="9232" width="7.85546875" style="115" customWidth="1"/>
    <col min="9233" max="9233" width="2.28515625" style="115" customWidth="1"/>
    <col min="9234" max="9240" width="7.42578125" style="115" customWidth="1"/>
    <col min="9241" max="9250" width="9.140625" style="115" customWidth="1"/>
    <col min="9251" max="9465" width="9.140625" style="115"/>
    <col min="9466" max="9466" width="6.42578125" style="115" customWidth="1"/>
    <col min="9467" max="9467" width="3.5703125" style="115" customWidth="1"/>
    <col min="9468" max="9484" width="7.42578125" style="115" customWidth="1"/>
    <col min="9485" max="9485" width="8.7109375" style="115" customWidth="1"/>
    <col min="9486" max="9486" width="8" style="115" customWidth="1"/>
    <col min="9487" max="9487" width="7.42578125" style="115" customWidth="1"/>
    <col min="9488" max="9488" width="7.85546875" style="115" customWidth="1"/>
    <col min="9489" max="9489" width="2.28515625" style="115" customWidth="1"/>
    <col min="9490" max="9496" width="7.42578125" style="115" customWidth="1"/>
    <col min="9497" max="9506" width="9.140625" style="115" customWidth="1"/>
    <col min="9507" max="9721" width="9.140625" style="115"/>
    <col min="9722" max="9722" width="6.42578125" style="115" customWidth="1"/>
    <col min="9723" max="9723" width="3.5703125" style="115" customWidth="1"/>
    <col min="9724" max="9740" width="7.42578125" style="115" customWidth="1"/>
    <col min="9741" max="9741" width="8.7109375" style="115" customWidth="1"/>
    <col min="9742" max="9742" width="8" style="115" customWidth="1"/>
    <col min="9743" max="9743" width="7.42578125" style="115" customWidth="1"/>
    <col min="9744" max="9744" width="7.85546875" style="115" customWidth="1"/>
    <col min="9745" max="9745" width="2.28515625" style="115" customWidth="1"/>
    <col min="9746" max="9752" width="7.42578125" style="115" customWidth="1"/>
    <col min="9753" max="9762" width="9.140625" style="115" customWidth="1"/>
    <col min="9763" max="9977" width="9.140625" style="115"/>
    <col min="9978" max="9978" width="6.42578125" style="115" customWidth="1"/>
    <col min="9979" max="9979" width="3.5703125" style="115" customWidth="1"/>
    <col min="9980" max="9996" width="7.42578125" style="115" customWidth="1"/>
    <col min="9997" max="9997" width="8.7109375" style="115" customWidth="1"/>
    <col min="9998" max="9998" width="8" style="115" customWidth="1"/>
    <col min="9999" max="9999" width="7.42578125" style="115" customWidth="1"/>
    <col min="10000" max="10000" width="7.85546875" style="115" customWidth="1"/>
    <col min="10001" max="10001" width="2.28515625" style="115" customWidth="1"/>
    <col min="10002" max="10008" width="7.42578125" style="115" customWidth="1"/>
    <col min="10009" max="10018" width="9.140625" style="115" customWidth="1"/>
    <col min="10019" max="10233" width="9.140625" style="115"/>
    <col min="10234" max="10234" width="6.42578125" style="115" customWidth="1"/>
    <col min="10235" max="10235" width="3.5703125" style="115" customWidth="1"/>
    <col min="10236" max="10252" width="7.42578125" style="115" customWidth="1"/>
    <col min="10253" max="10253" width="8.7109375" style="115" customWidth="1"/>
    <col min="10254" max="10254" width="8" style="115" customWidth="1"/>
    <col min="10255" max="10255" width="7.42578125" style="115" customWidth="1"/>
    <col min="10256" max="10256" width="7.85546875" style="115" customWidth="1"/>
    <col min="10257" max="10257" width="2.28515625" style="115" customWidth="1"/>
    <col min="10258" max="10264" width="7.42578125" style="115" customWidth="1"/>
    <col min="10265" max="10274" width="9.140625" style="115" customWidth="1"/>
    <col min="10275" max="10489" width="9.140625" style="115"/>
    <col min="10490" max="10490" width="6.42578125" style="115" customWidth="1"/>
    <col min="10491" max="10491" width="3.5703125" style="115" customWidth="1"/>
    <col min="10492" max="10508" width="7.42578125" style="115" customWidth="1"/>
    <col min="10509" max="10509" width="8.7109375" style="115" customWidth="1"/>
    <col min="10510" max="10510" width="8" style="115" customWidth="1"/>
    <col min="10511" max="10511" width="7.42578125" style="115" customWidth="1"/>
    <col min="10512" max="10512" width="7.85546875" style="115" customWidth="1"/>
    <col min="10513" max="10513" width="2.28515625" style="115" customWidth="1"/>
    <col min="10514" max="10520" width="7.42578125" style="115" customWidth="1"/>
    <col min="10521" max="10530" width="9.140625" style="115" customWidth="1"/>
    <col min="10531" max="10745" width="9.140625" style="115"/>
    <col min="10746" max="10746" width="6.42578125" style="115" customWidth="1"/>
    <col min="10747" max="10747" width="3.5703125" style="115" customWidth="1"/>
    <col min="10748" max="10764" width="7.42578125" style="115" customWidth="1"/>
    <col min="10765" max="10765" width="8.7109375" style="115" customWidth="1"/>
    <col min="10766" max="10766" width="8" style="115" customWidth="1"/>
    <col min="10767" max="10767" width="7.42578125" style="115" customWidth="1"/>
    <col min="10768" max="10768" width="7.85546875" style="115" customWidth="1"/>
    <col min="10769" max="10769" width="2.28515625" style="115" customWidth="1"/>
    <col min="10770" max="10776" width="7.42578125" style="115" customWidth="1"/>
    <col min="10777" max="10786" width="9.140625" style="115" customWidth="1"/>
    <col min="10787" max="11001" width="9.140625" style="115"/>
    <col min="11002" max="11002" width="6.42578125" style="115" customWidth="1"/>
    <col min="11003" max="11003" width="3.5703125" style="115" customWidth="1"/>
    <col min="11004" max="11020" width="7.42578125" style="115" customWidth="1"/>
    <col min="11021" max="11021" width="8.7109375" style="115" customWidth="1"/>
    <col min="11022" max="11022" width="8" style="115" customWidth="1"/>
    <col min="11023" max="11023" width="7.42578125" style="115" customWidth="1"/>
    <col min="11024" max="11024" width="7.85546875" style="115" customWidth="1"/>
    <col min="11025" max="11025" width="2.28515625" style="115" customWidth="1"/>
    <col min="11026" max="11032" width="7.42578125" style="115" customWidth="1"/>
    <col min="11033" max="11042" width="9.140625" style="115" customWidth="1"/>
    <col min="11043" max="11257" width="9.140625" style="115"/>
    <col min="11258" max="11258" width="6.42578125" style="115" customWidth="1"/>
    <col min="11259" max="11259" width="3.5703125" style="115" customWidth="1"/>
    <col min="11260" max="11276" width="7.42578125" style="115" customWidth="1"/>
    <col min="11277" max="11277" width="8.7109375" style="115" customWidth="1"/>
    <col min="11278" max="11278" width="8" style="115" customWidth="1"/>
    <col min="11279" max="11279" width="7.42578125" style="115" customWidth="1"/>
    <col min="11280" max="11280" width="7.85546875" style="115" customWidth="1"/>
    <col min="11281" max="11281" width="2.28515625" style="115" customWidth="1"/>
    <col min="11282" max="11288" width="7.42578125" style="115" customWidth="1"/>
    <col min="11289" max="11298" width="9.140625" style="115" customWidth="1"/>
    <col min="11299" max="11513" width="9.140625" style="115"/>
    <col min="11514" max="11514" width="6.42578125" style="115" customWidth="1"/>
    <col min="11515" max="11515" width="3.5703125" style="115" customWidth="1"/>
    <col min="11516" max="11532" width="7.42578125" style="115" customWidth="1"/>
    <col min="11533" max="11533" width="8.7109375" style="115" customWidth="1"/>
    <col min="11534" max="11534" width="8" style="115" customWidth="1"/>
    <col min="11535" max="11535" width="7.42578125" style="115" customWidth="1"/>
    <col min="11536" max="11536" width="7.85546875" style="115" customWidth="1"/>
    <col min="11537" max="11537" width="2.28515625" style="115" customWidth="1"/>
    <col min="11538" max="11544" width="7.42578125" style="115" customWidth="1"/>
    <col min="11545" max="11554" width="9.140625" style="115" customWidth="1"/>
    <col min="11555" max="11769" width="9.140625" style="115"/>
    <col min="11770" max="11770" width="6.42578125" style="115" customWidth="1"/>
    <col min="11771" max="11771" width="3.5703125" style="115" customWidth="1"/>
    <col min="11772" max="11788" width="7.42578125" style="115" customWidth="1"/>
    <col min="11789" max="11789" width="8.7109375" style="115" customWidth="1"/>
    <col min="11790" max="11790" width="8" style="115" customWidth="1"/>
    <col min="11791" max="11791" width="7.42578125" style="115" customWidth="1"/>
    <col min="11792" max="11792" width="7.85546875" style="115" customWidth="1"/>
    <col min="11793" max="11793" width="2.28515625" style="115" customWidth="1"/>
    <col min="11794" max="11800" width="7.42578125" style="115" customWidth="1"/>
    <col min="11801" max="11810" width="9.140625" style="115" customWidth="1"/>
    <col min="11811" max="12025" width="9.140625" style="115"/>
    <col min="12026" max="12026" width="6.42578125" style="115" customWidth="1"/>
    <col min="12027" max="12027" width="3.5703125" style="115" customWidth="1"/>
    <col min="12028" max="12044" width="7.42578125" style="115" customWidth="1"/>
    <col min="12045" max="12045" width="8.7109375" style="115" customWidth="1"/>
    <col min="12046" max="12046" width="8" style="115" customWidth="1"/>
    <col min="12047" max="12047" width="7.42578125" style="115" customWidth="1"/>
    <col min="12048" max="12048" width="7.85546875" style="115" customWidth="1"/>
    <col min="12049" max="12049" width="2.28515625" style="115" customWidth="1"/>
    <col min="12050" max="12056" width="7.42578125" style="115" customWidth="1"/>
    <col min="12057" max="12066" width="9.140625" style="115" customWidth="1"/>
    <col min="12067" max="12281" width="9.140625" style="115"/>
    <col min="12282" max="12282" width="6.42578125" style="115" customWidth="1"/>
    <col min="12283" max="12283" width="3.5703125" style="115" customWidth="1"/>
    <col min="12284" max="12300" width="7.42578125" style="115" customWidth="1"/>
    <col min="12301" max="12301" width="8.7109375" style="115" customWidth="1"/>
    <col min="12302" max="12302" width="8" style="115" customWidth="1"/>
    <col min="12303" max="12303" width="7.42578125" style="115" customWidth="1"/>
    <col min="12304" max="12304" width="7.85546875" style="115" customWidth="1"/>
    <col min="12305" max="12305" width="2.28515625" style="115" customWidth="1"/>
    <col min="12306" max="12312" width="7.42578125" style="115" customWidth="1"/>
    <col min="12313" max="12322" width="9.140625" style="115" customWidth="1"/>
    <col min="12323" max="12537" width="9.140625" style="115"/>
    <col min="12538" max="12538" width="6.42578125" style="115" customWidth="1"/>
    <col min="12539" max="12539" width="3.5703125" style="115" customWidth="1"/>
    <col min="12540" max="12556" width="7.42578125" style="115" customWidth="1"/>
    <col min="12557" max="12557" width="8.7109375" style="115" customWidth="1"/>
    <col min="12558" max="12558" width="8" style="115" customWidth="1"/>
    <col min="12559" max="12559" width="7.42578125" style="115" customWidth="1"/>
    <col min="12560" max="12560" width="7.85546875" style="115" customWidth="1"/>
    <col min="12561" max="12561" width="2.28515625" style="115" customWidth="1"/>
    <col min="12562" max="12568" width="7.42578125" style="115" customWidth="1"/>
    <col min="12569" max="12578" width="9.140625" style="115" customWidth="1"/>
    <col min="12579" max="12793" width="9.140625" style="115"/>
    <col min="12794" max="12794" width="6.42578125" style="115" customWidth="1"/>
    <col min="12795" max="12795" width="3.5703125" style="115" customWidth="1"/>
    <col min="12796" max="12812" width="7.42578125" style="115" customWidth="1"/>
    <col min="12813" max="12813" width="8.7109375" style="115" customWidth="1"/>
    <col min="12814" max="12814" width="8" style="115" customWidth="1"/>
    <col min="12815" max="12815" width="7.42578125" style="115" customWidth="1"/>
    <col min="12816" max="12816" width="7.85546875" style="115" customWidth="1"/>
    <col min="12817" max="12817" width="2.28515625" style="115" customWidth="1"/>
    <col min="12818" max="12824" width="7.42578125" style="115" customWidth="1"/>
    <col min="12825" max="12834" width="9.140625" style="115" customWidth="1"/>
    <col min="12835" max="13049" width="9.140625" style="115"/>
    <col min="13050" max="13050" width="6.42578125" style="115" customWidth="1"/>
    <col min="13051" max="13051" width="3.5703125" style="115" customWidth="1"/>
    <col min="13052" max="13068" width="7.42578125" style="115" customWidth="1"/>
    <col min="13069" max="13069" width="8.7109375" style="115" customWidth="1"/>
    <col min="13070" max="13070" width="8" style="115" customWidth="1"/>
    <col min="13071" max="13071" width="7.42578125" style="115" customWidth="1"/>
    <col min="13072" max="13072" width="7.85546875" style="115" customWidth="1"/>
    <col min="13073" max="13073" width="2.28515625" style="115" customWidth="1"/>
    <col min="13074" max="13080" width="7.42578125" style="115" customWidth="1"/>
    <col min="13081" max="13090" width="9.140625" style="115" customWidth="1"/>
    <col min="13091" max="13305" width="9.140625" style="115"/>
    <col min="13306" max="13306" width="6.42578125" style="115" customWidth="1"/>
    <col min="13307" max="13307" width="3.5703125" style="115" customWidth="1"/>
    <col min="13308" max="13324" width="7.42578125" style="115" customWidth="1"/>
    <col min="13325" max="13325" width="8.7109375" style="115" customWidth="1"/>
    <col min="13326" max="13326" width="8" style="115" customWidth="1"/>
    <col min="13327" max="13327" width="7.42578125" style="115" customWidth="1"/>
    <col min="13328" max="13328" width="7.85546875" style="115" customWidth="1"/>
    <col min="13329" max="13329" width="2.28515625" style="115" customWidth="1"/>
    <col min="13330" max="13336" width="7.42578125" style="115" customWidth="1"/>
    <col min="13337" max="13346" width="9.140625" style="115" customWidth="1"/>
    <col min="13347" max="13561" width="9.140625" style="115"/>
    <col min="13562" max="13562" width="6.42578125" style="115" customWidth="1"/>
    <col min="13563" max="13563" width="3.5703125" style="115" customWidth="1"/>
    <col min="13564" max="13580" width="7.42578125" style="115" customWidth="1"/>
    <col min="13581" max="13581" width="8.7109375" style="115" customWidth="1"/>
    <col min="13582" max="13582" width="8" style="115" customWidth="1"/>
    <col min="13583" max="13583" width="7.42578125" style="115" customWidth="1"/>
    <col min="13584" max="13584" width="7.85546875" style="115" customWidth="1"/>
    <col min="13585" max="13585" width="2.28515625" style="115" customWidth="1"/>
    <col min="13586" max="13592" width="7.42578125" style="115" customWidth="1"/>
    <col min="13593" max="13602" width="9.140625" style="115" customWidth="1"/>
    <col min="13603" max="13817" width="9.140625" style="115"/>
    <col min="13818" max="13818" width="6.42578125" style="115" customWidth="1"/>
    <col min="13819" max="13819" width="3.5703125" style="115" customWidth="1"/>
    <col min="13820" max="13836" width="7.42578125" style="115" customWidth="1"/>
    <col min="13837" max="13837" width="8.7109375" style="115" customWidth="1"/>
    <col min="13838" max="13838" width="8" style="115" customWidth="1"/>
    <col min="13839" max="13839" width="7.42578125" style="115" customWidth="1"/>
    <col min="13840" max="13840" width="7.85546875" style="115" customWidth="1"/>
    <col min="13841" max="13841" width="2.28515625" style="115" customWidth="1"/>
    <col min="13842" max="13848" width="7.42578125" style="115" customWidth="1"/>
    <col min="13849" max="13858" width="9.140625" style="115" customWidth="1"/>
    <col min="13859" max="14073" width="9.140625" style="115"/>
    <col min="14074" max="14074" width="6.42578125" style="115" customWidth="1"/>
    <col min="14075" max="14075" width="3.5703125" style="115" customWidth="1"/>
    <col min="14076" max="14092" width="7.42578125" style="115" customWidth="1"/>
    <col min="14093" max="14093" width="8.7109375" style="115" customWidth="1"/>
    <col min="14094" max="14094" width="8" style="115" customWidth="1"/>
    <col min="14095" max="14095" width="7.42578125" style="115" customWidth="1"/>
    <col min="14096" max="14096" width="7.85546875" style="115" customWidth="1"/>
    <col min="14097" max="14097" width="2.28515625" style="115" customWidth="1"/>
    <col min="14098" max="14104" width="7.42578125" style="115" customWidth="1"/>
    <col min="14105" max="14114" width="9.140625" style="115" customWidth="1"/>
    <col min="14115" max="14329" width="9.140625" style="115"/>
    <col min="14330" max="14330" width="6.42578125" style="115" customWidth="1"/>
    <col min="14331" max="14331" width="3.5703125" style="115" customWidth="1"/>
    <col min="14332" max="14348" width="7.42578125" style="115" customWidth="1"/>
    <col min="14349" max="14349" width="8.7109375" style="115" customWidth="1"/>
    <col min="14350" max="14350" width="8" style="115" customWidth="1"/>
    <col min="14351" max="14351" width="7.42578125" style="115" customWidth="1"/>
    <col min="14352" max="14352" width="7.85546875" style="115" customWidth="1"/>
    <col min="14353" max="14353" width="2.28515625" style="115" customWidth="1"/>
    <col min="14354" max="14360" width="7.42578125" style="115" customWidth="1"/>
    <col min="14361" max="14370" width="9.140625" style="115" customWidth="1"/>
    <col min="14371" max="14585" width="9.140625" style="115"/>
    <col min="14586" max="14586" width="6.42578125" style="115" customWidth="1"/>
    <col min="14587" max="14587" width="3.5703125" style="115" customWidth="1"/>
    <col min="14588" max="14604" width="7.42578125" style="115" customWidth="1"/>
    <col min="14605" max="14605" width="8.7109375" style="115" customWidth="1"/>
    <col min="14606" max="14606" width="8" style="115" customWidth="1"/>
    <col min="14607" max="14607" width="7.42578125" style="115" customWidth="1"/>
    <col min="14608" max="14608" width="7.85546875" style="115" customWidth="1"/>
    <col min="14609" max="14609" width="2.28515625" style="115" customWidth="1"/>
    <col min="14610" max="14616" width="7.42578125" style="115" customWidth="1"/>
    <col min="14617" max="14626" width="9.140625" style="115" customWidth="1"/>
    <col min="14627" max="14841" width="9.140625" style="115"/>
    <col min="14842" max="14842" width="6.42578125" style="115" customWidth="1"/>
    <col min="14843" max="14843" width="3.5703125" style="115" customWidth="1"/>
    <col min="14844" max="14860" width="7.42578125" style="115" customWidth="1"/>
    <col min="14861" max="14861" width="8.7109375" style="115" customWidth="1"/>
    <col min="14862" max="14862" width="8" style="115" customWidth="1"/>
    <col min="14863" max="14863" width="7.42578125" style="115" customWidth="1"/>
    <col min="14864" max="14864" width="7.85546875" style="115" customWidth="1"/>
    <col min="14865" max="14865" width="2.28515625" style="115" customWidth="1"/>
    <col min="14866" max="14872" width="7.42578125" style="115" customWidth="1"/>
    <col min="14873" max="14882" width="9.140625" style="115" customWidth="1"/>
    <col min="14883" max="15097" width="9.140625" style="115"/>
    <col min="15098" max="15098" width="6.42578125" style="115" customWidth="1"/>
    <col min="15099" max="15099" width="3.5703125" style="115" customWidth="1"/>
    <col min="15100" max="15116" width="7.42578125" style="115" customWidth="1"/>
    <col min="15117" max="15117" width="8.7109375" style="115" customWidth="1"/>
    <col min="15118" max="15118" width="8" style="115" customWidth="1"/>
    <col min="15119" max="15119" width="7.42578125" style="115" customWidth="1"/>
    <col min="15120" max="15120" width="7.85546875" style="115" customWidth="1"/>
    <col min="15121" max="15121" width="2.28515625" style="115" customWidth="1"/>
    <col min="15122" max="15128" width="7.42578125" style="115" customWidth="1"/>
    <col min="15129" max="15138" width="9.140625" style="115" customWidth="1"/>
    <col min="15139" max="15353" width="9.140625" style="115"/>
    <col min="15354" max="15354" width="6.42578125" style="115" customWidth="1"/>
    <col min="15355" max="15355" width="3.5703125" style="115" customWidth="1"/>
    <col min="15356" max="15372" width="7.42578125" style="115" customWidth="1"/>
    <col min="15373" max="15373" width="8.7109375" style="115" customWidth="1"/>
    <col min="15374" max="15374" width="8" style="115" customWidth="1"/>
    <col min="15375" max="15375" width="7.42578125" style="115" customWidth="1"/>
    <col min="15376" max="15376" width="7.85546875" style="115" customWidth="1"/>
    <col min="15377" max="15377" width="2.28515625" style="115" customWidth="1"/>
    <col min="15378" max="15384" width="7.42578125" style="115" customWidth="1"/>
    <col min="15385" max="15394" width="9.140625" style="115" customWidth="1"/>
    <col min="15395" max="15609" width="9.140625" style="115"/>
    <col min="15610" max="15610" width="6.42578125" style="115" customWidth="1"/>
    <col min="15611" max="15611" width="3.5703125" style="115" customWidth="1"/>
    <col min="15612" max="15628" width="7.42578125" style="115" customWidth="1"/>
    <col min="15629" max="15629" width="8.7109375" style="115" customWidth="1"/>
    <col min="15630" max="15630" width="8" style="115" customWidth="1"/>
    <col min="15631" max="15631" width="7.42578125" style="115" customWidth="1"/>
    <col min="15632" max="15632" width="7.85546875" style="115" customWidth="1"/>
    <col min="15633" max="15633" width="2.28515625" style="115" customWidth="1"/>
    <col min="15634" max="15640" width="7.42578125" style="115" customWidth="1"/>
    <col min="15641" max="15650" width="9.140625" style="115" customWidth="1"/>
    <col min="15651" max="15865" width="9.140625" style="115"/>
    <col min="15866" max="15866" width="6.42578125" style="115" customWidth="1"/>
    <col min="15867" max="15867" width="3.5703125" style="115" customWidth="1"/>
    <col min="15868" max="15884" width="7.42578125" style="115" customWidth="1"/>
    <col min="15885" max="15885" width="8.7109375" style="115" customWidth="1"/>
    <col min="15886" max="15886" width="8" style="115" customWidth="1"/>
    <col min="15887" max="15887" width="7.42578125" style="115" customWidth="1"/>
    <col min="15888" max="15888" width="7.85546875" style="115" customWidth="1"/>
    <col min="15889" max="15889" width="2.28515625" style="115" customWidth="1"/>
    <col min="15890" max="15896" width="7.42578125" style="115" customWidth="1"/>
    <col min="15897" max="15906" width="9.140625" style="115" customWidth="1"/>
    <col min="15907" max="16121" width="9.140625" style="115"/>
    <col min="16122" max="16122" width="6.42578125" style="115" customWidth="1"/>
    <col min="16123" max="16123" width="3.5703125" style="115" customWidth="1"/>
    <col min="16124" max="16140" width="7.42578125" style="115" customWidth="1"/>
    <col min="16141" max="16141" width="8.7109375" style="115" customWidth="1"/>
    <col min="16142" max="16142" width="8" style="115" customWidth="1"/>
    <col min="16143" max="16143" width="7.42578125" style="115" customWidth="1"/>
    <col min="16144" max="16144" width="7.85546875" style="115" customWidth="1"/>
    <col min="16145" max="16145" width="2.28515625" style="115" customWidth="1"/>
    <col min="16146" max="16152" width="7.42578125" style="115" customWidth="1"/>
    <col min="16153" max="16162" width="9.140625" style="115" customWidth="1"/>
    <col min="16163" max="16384" width="9.140625" style="115"/>
  </cols>
  <sheetData>
    <row r="1" spans="1:74">
      <c r="B1" s="116" t="s">
        <v>203</v>
      </c>
    </row>
    <row r="2" spans="1:74" ht="12.75" customHeight="1"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143"/>
      <c r="O2" s="143"/>
      <c r="P2" s="143"/>
      <c r="Q2" s="143"/>
      <c r="R2" s="143"/>
      <c r="S2" s="143"/>
      <c r="T2" s="143"/>
      <c r="U2" s="143"/>
      <c r="V2" s="118"/>
    </row>
    <row r="3" spans="1:74" ht="78.75" customHeight="1">
      <c r="A3" s="119" t="s">
        <v>204</v>
      </c>
      <c r="B3" s="120" t="s">
        <v>205</v>
      </c>
      <c r="C3" s="4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4" t="s">
        <v>11</v>
      </c>
      <c r="O3" s="8" t="s">
        <v>12</v>
      </c>
      <c r="P3" s="8" t="s">
        <v>13</v>
      </c>
      <c r="Q3" s="4" t="s">
        <v>14</v>
      </c>
      <c r="R3" s="8" t="s">
        <v>15</v>
      </c>
      <c r="S3" s="8" t="s">
        <v>16</v>
      </c>
      <c r="T3" s="4" t="s">
        <v>17</v>
      </c>
      <c r="U3" s="8" t="s">
        <v>18</v>
      </c>
      <c r="V3" s="8" t="s">
        <v>19</v>
      </c>
      <c r="W3" s="4" t="s">
        <v>20</v>
      </c>
      <c r="X3" s="10" t="s">
        <v>21</v>
      </c>
      <c r="Y3" s="11" t="s">
        <v>22</v>
      </c>
      <c r="Z3" s="8" t="s">
        <v>23</v>
      </c>
      <c r="AA3" s="11" t="s">
        <v>24</v>
      </c>
      <c r="AB3" s="11" t="s">
        <v>25</v>
      </c>
      <c r="AC3" s="8" t="s">
        <v>26</v>
      </c>
      <c r="AD3" s="8" t="s">
        <v>27</v>
      </c>
      <c r="AE3" s="8" t="s">
        <v>28</v>
      </c>
      <c r="AF3" s="8" t="s">
        <v>29</v>
      </c>
      <c r="AG3" s="10" t="s">
        <v>30</v>
      </c>
      <c r="AH3" s="10" t="s">
        <v>31</v>
      </c>
      <c r="AI3" s="10" t="s">
        <v>32</v>
      </c>
      <c r="AJ3" s="10" t="s">
        <v>33</v>
      </c>
      <c r="AK3" s="10" t="s">
        <v>34</v>
      </c>
      <c r="AL3" s="10" t="s">
        <v>35</v>
      </c>
      <c r="AM3" s="4" t="s">
        <v>36</v>
      </c>
      <c r="AN3" s="10" t="s">
        <v>37</v>
      </c>
      <c r="AO3" s="10" t="s">
        <v>38</v>
      </c>
      <c r="AP3" s="8" t="s">
        <v>39</v>
      </c>
      <c r="AQ3" s="8" t="s">
        <v>40</v>
      </c>
      <c r="AR3" s="4" t="s">
        <v>41</v>
      </c>
      <c r="AS3" s="10" t="s">
        <v>42</v>
      </c>
      <c r="AT3" s="10" t="s">
        <v>43</v>
      </c>
      <c r="AU3" s="8" t="s">
        <v>44</v>
      </c>
      <c r="AV3" s="4" t="s">
        <v>45</v>
      </c>
      <c r="AW3" s="8" t="s">
        <v>46</v>
      </c>
      <c r="AX3" s="8" t="s">
        <v>47</v>
      </c>
      <c r="AY3" s="8" t="s">
        <v>48</v>
      </c>
      <c r="AZ3" s="4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4" t="s">
        <v>58</v>
      </c>
      <c r="BJ3" s="8" t="s">
        <v>59</v>
      </c>
      <c r="BK3" s="8" t="s">
        <v>60</v>
      </c>
      <c r="BL3" s="8" t="s">
        <v>61</v>
      </c>
      <c r="BM3" s="8" t="s">
        <v>62</v>
      </c>
      <c r="BN3" s="4" t="s">
        <v>63</v>
      </c>
      <c r="BO3" s="8" t="s">
        <v>64</v>
      </c>
      <c r="BP3" s="4" t="s">
        <v>65</v>
      </c>
      <c r="BQ3" s="8" t="s">
        <v>66</v>
      </c>
      <c r="BR3" s="8" t="s">
        <v>67</v>
      </c>
      <c r="BS3" s="14" t="s">
        <v>68</v>
      </c>
      <c r="BT3" s="14" t="s">
        <v>69</v>
      </c>
      <c r="BU3" s="8" t="s">
        <v>70</v>
      </c>
      <c r="BV3" s="8" t="s">
        <v>71</v>
      </c>
    </row>
    <row r="4" spans="1:74">
      <c r="A4" s="115">
        <v>2006</v>
      </c>
      <c r="B4" s="121"/>
      <c r="C4" s="122">
        <f>SUM(C14:C17)</f>
        <v>3793.7000010000002</v>
      </c>
      <c r="D4" s="122">
        <f t="shared" ref="D4:T4" si="0">SUM(D14:D17)</f>
        <v>437.1</v>
      </c>
      <c r="E4" s="122">
        <f t="shared" si="0"/>
        <v>735.999999</v>
      </c>
      <c r="F4" s="122">
        <f t="shared" si="0"/>
        <v>448.30000000000007</v>
      </c>
      <c r="G4" s="122">
        <f t="shared" si="0"/>
        <v>497.4</v>
      </c>
      <c r="H4" s="122">
        <f t="shared" si="0"/>
        <v>1823.5000000000002</v>
      </c>
      <c r="I4" s="122">
        <f t="shared" si="0"/>
        <v>142.69999999999999</v>
      </c>
      <c r="J4" s="122">
        <f t="shared" si="0"/>
        <v>224.39999999999998</v>
      </c>
      <c r="K4" s="122">
        <f t="shared" si="0"/>
        <v>1016.2744416019219</v>
      </c>
      <c r="L4" s="122">
        <f t="shared" si="0"/>
        <v>1140.7</v>
      </c>
      <c r="M4" s="122">
        <f t="shared" si="0"/>
        <v>894.09999899999991</v>
      </c>
      <c r="N4" s="122">
        <f t="shared" si="0"/>
        <v>2357.1999999999998</v>
      </c>
      <c r="O4" s="122">
        <f t="shared" si="0"/>
        <v>483</v>
      </c>
      <c r="P4" s="122">
        <f t="shared" si="0"/>
        <v>472.89999899999998</v>
      </c>
      <c r="Q4" s="122">
        <f t="shared" si="0"/>
        <v>913.90000000000009</v>
      </c>
      <c r="R4" s="122">
        <f t="shared" si="0"/>
        <v>862.1</v>
      </c>
      <c r="S4" s="122">
        <f t="shared" si="0"/>
        <v>655</v>
      </c>
      <c r="T4" s="122">
        <f t="shared" si="0"/>
        <v>249.79999999999998</v>
      </c>
      <c r="U4" s="122">
        <f>SUM(U14:U17)</f>
        <v>661.6</v>
      </c>
      <c r="V4" s="122">
        <f>SUM(V14:V17)</f>
        <v>406.22784718711802</v>
      </c>
      <c r="W4" s="122">
        <f>SUM(W14:W17)</f>
        <v>1301.588059570433</v>
      </c>
      <c r="X4" s="122">
        <f t="shared" ref="X4:X35" si="1">C4+D4+E4+F4</f>
        <v>5415.1</v>
      </c>
      <c r="Y4" s="122">
        <f t="shared" ref="Y4:Y35" si="2">G4+H4+I4+J4+K4</f>
        <v>3704.2744416019218</v>
      </c>
      <c r="Z4" s="122">
        <f t="shared" ref="Z4:Z35" si="3">L4+M4+N4+O4+P4+Q4+R4+S4+T4+U4</f>
        <v>8690.2999980000004</v>
      </c>
      <c r="AA4" s="122">
        <f t="shared" ref="AA4:AA35" si="4">V4</f>
        <v>406.22784718711802</v>
      </c>
      <c r="AB4" s="122">
        <f t="shared" ref="AB4:AB9" si="5">(X4+Y4+Z4)-AA4</f>
        <v>17403.446592414803</v>
      </c>
      <c r="AC4" s="122">
        <f t="shared" ref="AC4:AC35" si="6">W4</f>
        <v>1301.588059570433</v>
      </c>
      <c r="AD4" s="122">
        <f>AB4+AC4</f>
        <v>18705.034651985236</v>
      </c>
    </row>
    <row r="5" spans="1:74">
      <c r="A5" s="115">
        <v>2007</v>
      </c>
      <c r="B5" s="121"/>
      <c r="C5" s="122">
        <f>SUM(C18:C21)</f>
        <v>3742.6000000000004</v>
      </c>
      <c r="D5" s="122">
        <f t="shared" ref="D5:W5" si="7">SUM(D18:D21)</f>
        <v>457.8</v>
      </c>
      <c r="E5" s="122">
        <f t="shared" si="7"/>
        <v>705.9</v>
      </c>
      <c r="F5" s="122">
        <f t="shared" si="7"/>
        <v>415.79999999999995</v>
      </c>
      <c r="G5" s="122">
        <f t="shared" si="7"/>
        <v>531.6</v>
      </c>
      <c r="H5" s="122">
        <f t="shared" si="7"/>
        <v>1801.3000000000002</v>
      </c>
      <c r="I5" s="122">
        <f t="shared" si="7"/>
        <v>118.2</v>
      </c>
      <c r="J5" s="122">
        <f t="shared" si="7"/>
        <v>227</v>
      </c>
      <c r="K5" s="122">
        <f t="shared" si="7"/>
        <v>1251.5619102452122</v>
      </c>
      <c r="L5" s="122">
        <f t="shared" si="7"/>
        <v>1202.5999999999999</v>
      </c>
      <c r="M5" s="122">
        <f t="shared" si="7"/>
        <v>916.59999999999991</v>
      </c>
      <c r="N5" s="122">
        <f t="shared" si="7"/>
        <v>2573.3999999999996</v>
      </c>
      <c r="O5" s="122">
        <f t="shared" si="7"/>
        <v>502.79999900000001</v>
      </c>
      <c r="P5" s="122">
        <f t="shared" si="7"/>
        <v>559.80000099999995</v>
      </c>
      <c r="Q5" s="122">
        <f t="shared" si="7"/>
        <v>943.4935999999999</v>
      </c>
      <c r="R5" s="122">
        <f t="shared" si="7"/>
        <v>959.60000100000002</v>
      </c>
      <c r="S5" s="122">
        <f t="shared" si="7"/>
        <v>720.5</v>
      </c>
      <c r="T5" s="122">
        <f t="shared" si="7"/>
        <v>259.30000100000001</v>
      </c>
      <c r="U5" s="122">
        <f t="shared" si="7"/>
        <v>720.30000000000007</v>
      </c>
      <c r="V5" s="122">
        <f t="shared" si="7"/>
        <v>449.95089037622904</v>
      </c>
      <c r="W5" s="122">
        <f t="shared" si="7"/>
        <v>1358.1657362846074</v>
      </c>
      <c r="X5" s="122">
        <f t="shared" si="1"/>
        <v>5322.1</v>
      </c>
      <c r="Y5" s="122">
        <f t="shared" si="2"/>
        <v>3929.6619102452123</v>
      </c>
      <c r="Z5" s="122">
        <f t="shared" si="3"/>
        <v>9358.3936019999965</v>
      </c>
      <c r="AA5" s="122">
        <f t="shared" si="4"/>
        <v>449.95089037622904</v>
      </c>
      <c r="AB5" s="122">
        <f t="shared" si="5"/>
        <v>18160.204621868979</v>
      </c>
      <c r="AC5" s="122">
        <f t="shared" si="6"/>
        <v>1358.1657362846074</v>
      </c>
      <c r="AD5" s="122">
        <f t="shared" ref="AD5:AD49" si="8">AB5+AC5</f>
        <v>19518.370358153588</v>
      </c>
      <c r="AE5" s="123">
        <f t="shared" ref="AE5:AE13" si="9">AD5/AD4-1</f>
        <v>4.3482181204194115E-2</v>
      </c>
    </row>
    <row r="6" spans="1:74">
      <c r="A6" s="115">
        <v>2008</v>
      </c>
      <c r="B6" s="121"/>
      <c r="C6" s="122">
        <f>SUM(C22:C25)</f>
        <v>4064.5</v>
      </c>
      <c r="D6" s="122">
        <f t="shared" ref="D6:W6" si="10">SUM(D22:D25)</f>
        <v>481.10000100000002</v>
      </c>
      <c r="E6" s="122">
        <f t="shared" si="10"/>
        <v>682.39999899999998</v>
      </c>
      <c r="F6" s="122">
        <f t="shared" si="10"/>
        <v>488</v>
      </c>
      <c r="G6" s="122">
        <f t="shared" si="10"/>
        <v>544.40000000000009</v>
      </c>
      <c r="H6" s="122">
        <f t="shared" si="10"/>
        <v>1868</v>
      </c>
      <c r="I6" s="122">
        <f t="shared" si="10"/>
        <v>141.1</v>
      </c>
      <c r="J6" s="122">
        <f t="shared" si="10"/>
        <v>228.89999999999998</v>
      </c>
      <c r="K6" s="122">
        <f t="shared" si="10"/>
        <v>1739.464418680479</v>
      </c>
      <c r="L6" s="122">
        <f t="shared" si="10"/>
        <v>1316.900001</v>
      </c>
      <c r="M6" s="122">
        <f t="shared" si="10"/>
        <v>999.70000200000004</v>
      </c>
      <c r="N6" s="122">
        <f t="shared" si="10"/>
        <v>2671.9</v>
      </c>
      <c r="O6" s="122">
        <f t="shared" si="10"/>
        <v>600.9</v>
      </c>
      <c r="P6" s="122">
        <f t="shared" si="10"/>
        <v>620.09999900000003</v>
      </c>
      <c r="Q6" s="122">
        <f t="shared" si="10"/>
        <v>943.21264640000004</v>
      </c>
      <c r="R6" s="122">
        <f t="shared" si="10"/>
        <v>1081.7999999999997</v>
      </c>
      <c r="S6" s="122">
        <f t="shared" si="10"/>
        <v>814.30000000000007</v>
      </c>
      <c r="T6" s="122">
        <f t="shared" si="10"/>
        <v>270.80000100000001</v>
      </c>
      <c r="U6" s="122">
        <f t="shared" si="10"/>
        <v>786.3</v>
      </c>
      <c r="V6" s="122">
        <f t="shared" si="10"/>
        <v>522.31527514899267</v>
      </c>
      <c r="W6" s="122">
        <f t="shared" si="10"/>
        <v>1482.4351723477621</v>
      </c>
      <c r="X6" s="122">
        <f t="shared" si="1"/>
        <v>5716</v>
      </c>
      <c r="Y6" s="122">
        <f t="shared" si="2"/>
        <v>4521.8644186804795</v>
      </c>
      <c r="Z6" s="122">
        <f t="shared" si="3"/>
        <v>10105.912649399997</v>
      </c>
      <c r="AA6" s="122">
        <f t="shared" si="4"/>
        <v>522.31527514899267</v>
      </c>
      <c r="AB6" s="122">
        <f t="shared" si="5"/>
        <v>19821.461792931481</v>
      </c>
      <c r="AC6" s="122">
        <f t="shared" si="6"/>
        <v>1482.4351723477621</v>
      </c>
      <c r="AD6" s="122">
        <f t="shared" si="8"/>
        <v>21303.896965279244</v>
      </c>
      <c r="AE6" s="123">
        <f t="shared" si="9"/>
        <v>9.1479287172136825E-2</v>
      </c>
    </row>
    <row r="7" spans="1:74">
      <c r="A7" s="115">
        <v>2009</v>
      </c>
      <c r="B7" s="121"/>
      <c r="C7" s="122">
        <f>SUM(C26:C29)</f>
        <v>4479.3999990000002</v>
      </c>
      <c r="D7" s="122">
        <f t="shared" ref="D7:V7" si="11">SUM(D26:D29)</f>
        <v>502.10000100000002</v>
      </c>
      <c r="E7" s="122">
        <f t="shared" si="11"/>
        <v>687.36015399999997</v>
      </c>
      <c r="F7" s="122">
        <f t="shared" si="11"/>
        <v>460.20000000000005</v>
      </c>
      <c r="G7" s="122">
        <f t="shared" si="11"/>
        <v>581.20000099999993</v>
      </c>
      <c r="H7" s="122">
        <f t="shared" si="11"/>
        <v>1843.6000000000001</v>
      </c>
      <c r="I7" s="122">
        <f t="shared" si="11"/>
        <v>151.70000000000002</v>
      </c>
      <c r="J7" s="122">
        <f t="shared" si="11"/>
        <v>246.40000000000003</v>
      </c>
      <c r="K7" s="122">
        <f t="shared" si="11"/>
        <v>1901.8527360537855</v>
      </c>
      <c r="L7" s="122">
        <f t="shared" si="11"/>
        <v>1387.9310089999999</v>
      </c>
      <c r="M7" s="122">
        <f t="shared" si="11"/>
        <v>962.00084100000004</v>
      </c>
      <c r="N7" s="122">
        <f t="shared" si="11"/>
        <v>2790.1</v>
      </c>
      <c r="O7" s="122">
        <f t="shared" si="11"/>
        <v>624.164716</v>
      </c>
      <c r="P7" s="122">
        <f t="shared" si="11"/>
        <v>677.9</v>
      </c>
      <c r="Q7" s="122">
        <f t="shared" si="11"/>
        <v>944.76254991359997</v>
      </c>
      <c r="R7" s="122">
        <f t="shared" si="11"/>
        <v>1208.1999989999999</v>
      </c>
      <c r="S7" s="122">
        <f t="shared" si="11"/>
        <v>914.9</v>
      </c>
      <c r="T7" s="122">
        <f t="shared" si="11"/>
        <v>311.80000100000001</v>
      </c>
      <c r="U7" s="122">
        <f t="shared" si="11"/>
        <v>845.1</v>
      </c>
      <c r="V7" s="122">
        <f t="shared" si="11"/>
        <v>738.60776946235069</v>
      </c>
      <c r="W7" s="122">
        <v>1554</v>
      </c>
      <c r="X7" s="122">
        <f t="shared" si="1"/>
        <v>6129.0601539999998</v>
      </c>
      <c r="Y7" s="122">
        <f t="shared" si="2"/>
        <v>4724.7527370537855</v>
      </c>
      <c r="Z7" s="122">
        <f t="shared" si="3"/>
        <v>10666.859115913599</v>
      </c>
      <c r="AA7" s="122">
        <f t="shared" si="4"/>
        <v>738.60776946235069</v>
      </c>
      <c r="AB7" s="122">
        <f t="shared" si="5"/>
        <v>20782.064237505034</v>
      </c>
      <c r="AC7" s="122">
        <f t="shared" si="6"/>
        <v>1554</v>
      </c>
      <c r="AD7" s="122">
        <f t="shared" si="8"/>
        <v>22336.064237505034</v>
      </c>
      <c r="AE7" s="123">
        <f t="shared" si="9"/>
        <v>4.8449693213781453E-2</v>
      </c>
    </row>
    <row r="8" spans="1:74">
      <c r="A8" s="115">
        <v>2010</v>
      </c>
      <c r="B8" s="121"/>
      <c r="C8" s="122">
        <f>SUM(C30:C33)</f>
        <v>4703.3990999999996</v>
      </c>
      <c r="D8" s="122">
        <f>SUM(D30:D33)</f>
        <v>525.49996999999996</v>
      </c>
      <c r="E8" s="122">
        <f t="shared" ref="E8:V8" si="12">SUM(E30:E33)</f>
        <v>756.6001</v>
      </c>
      <c r="F8" s="122">
        <f t="shared" si="12"/>
        <v>466.99996999999996</v>
      </c>
      <c r="G8" s="122">
        <f t="shared" si="12"/>
        <v>690.2</v>
      </c>
      <c r="H8" s="122">
        <f t="shared" si="12"/>
        <v>1983.6999999999998</v>
      </c>
      <c r="I8" s="122">
        <f t="shared" si="12"/>
        <v>170.3</v>
      </c>
      <c r="J8" s="122">
        <f t="shared" si="12"/>
        <v>259.39999999999998</v>
      </c>
      <c r="K8" s="122">
        <f t="shared" si="12"/>
        <v>1949.4</v>
      </c>
      <c r="L8" s="122">
        <f t="shared" si="12"/>
        <v>1573.1</v>
      </c>
      <c r="M8" s="122">
        <f t="shared" si="12"/>
        <v>987.9</v>
      </c>
      <c r="N8" s="122">
        <f t="shared" si="12"/>
        <v>3014.2999999999997</v>
      </c>
      <c r="O8" s="122">
        <f t="shared" si="12"/>
        <v>776.8999</v>
      </c>
      <c r="P8" s="122">
        <f t="shared" si="12"/>
        <v>791.49990000000003</v>
      </c>
      <c r="Q8" s="122">
        <f t="shared" si="12"/>
        <v>1076.0488521115262</v>
      </c>
      <c r="R8" s="122">
        <f t="shared" si="12"/>
        <v>1249</v>
      </c>
      <c r="S8" s="122">
        <f t="shared" si="12"/>
        <v>963.2</v>
      </c>
      <c r="T8" s="122">
        <f t="shared" si="12"/>
        <v>346.90000999999995</v>
      </c>
      <c r="U8" s="122">
        <f t="shared" si="12"/>
        <v>935.50005999999996</v>
      </c>
      <c r="V8" s="122">
        <f t="shared" si="12"/>
        <v>796.65148344328804</v>
      </c>
      <c r="W8" s="122">
        <v>1677</v>
      </c>
      <c r="X8" s="122">
        <f t="shared" si="1"/>
        <v>6452.499139999999</v>
      </c>
      <c r="Y8" s="122">
        <f t="shared" si="2"/>
        <v>5053</v>
      </c>
      <c r="Z8" s="122">
        <f t="shared" si="3"/>
        <v>11714.348722111527</v>
      </c>
      <c r="AA8" s="122">
        <f t="shared" si="4"/>
        <v>796.65148344328804</v>
      </c>
      <c r="AB8" s="122">
        <f t="shared" si="5"/>
        <v>22423.196378668239</v>
      </c>
      <c r="AC8" s="122">
        <f t="shared" si="6"/>
        <v>1677</v>
      </c>
      <c r="AD8" s="122">
        <f t="shared" si="8"/>
        <v>24100.196378668239</v>
      </c>
      <c r="AE8" s="123">
        <f t="shared" si="9"/>
        <v>7.8981333613869609E-2</v>
      </c>
    </row>
    <row r="9" spans="1:74">
      <c r="A9" s="115">
        <v>2011</v>
      </c>
      <c r="B9" s="121"/>
      <c r="C9" s="122">
        <f>SUM(C34:C37)</f>
        <v>4877.6072833807993</v>
      </c>
      <c r="D9" s="122">
        <f t="shared" ref="D9:V9" si="13">SUM(D34:D37)</f>
        <v>552.30050105099997</v>
      </c>
      <c r="E9" s="122">
        <f t="shared" si="13"/>
        <v>650.66411480000011</v>
      </c>
      <c r="F9" s="122">
        <f t="shared" si="13"/>
        <v>426.52484516499993</v>
      </c>
      <c r="G9" s="122">
        <f t="shared" si="13"/>
        <v>2115.5383043544439</v>
      </c>
      <c r="H9" s="122">
        <f t="shared" si="13"/>
        <v>2320.9290000000001</v>
      </c>
      <c r="I9" s="122">
        <f t="shared" si="13"/>
        <v>168.927400256</v>
      </c>
      <c r="J9" s="122">
        <f t="shared" si="13"/>
        <v>266.96724463170005</v>
      </c>
      <c r="K9" s="122">
        <f t="shared" si="13"/>
        <v>2284.6956918214123</v>
      </c>
      <c r="L9" s="122">
        <f t="shared" si="13"/>
        <v>1745.7988326113173</v>
      </c>
      <c r="M9" s="122">
        <f t="shared" si="13"/>
        <v>1023.2668728240948</v>
      </c>
      <c r="N9" s="122">
        <f t="shared" si="13"/>
        <v>3345.8818478100002</v>
      </c>
      <c r="O9" s="122">
        <f t="shared" si="13"/>
        <v>908.98003755000025</v>
      </c>
      <c r="P9" s="122">
        <f t="shared" si="13"/>
        <v>799.40546963999998</v>
      </c>
      <c r="Q9" s="122">
        <f t="shared" si="13"/>
        <v>1227.139823538203</v>
      </c>
      <c r="R9" s="122">
        <f t="shared" si="13"/>
        <v>1341.3845425260001</v>
      </c>
      <c r="S9" s="122">
        <f t="shared" si="13"/>
        <v>999.82036288800009</v>
      </c>
      <c r="T9" s="122">
        <f t="shared" si="13"/>
        <v>364.20467159999998</v>
      </c>
      <c r="U9" s="122">
        <f t="shared" si="13"/>
        <v>1056.8343499999999</v>
      </c>
      <c r="V9" s="122">
        <f t="shared" si="13"/>
        <v>903.60189860313415</v>
      </c>
      <c r="W9" s="122">
        <f>SUM(W34:W37)</f>
        <v>1912.5961935749656</v>
      </c>
      <c r="X9" s="122">
        <f t="shared" si="1"/>
        <v>6507.0967443967984</v>
      </c>
      <c r="Y9" s="122">
        <f t="shared" si="2"/>
        <v>7157.0576410635567</v>
      </c>
      <c r="Z9" s="122">
        <f t="shared" si="3"/>
        <v>12812.716810987617</v>
      </c>
      <c r="AA9" s="122">
        <f t="shared" si="4"/>
        <v>903.60189860313415</v>
      </c>
      <c r="AB9" s="122">
        <f t="shared" si="5"/>
        <v>25573.269297844839</v>
      </c>
      <c r="AC9" s="122">
        <f t="shared" si="6"/>
        <v>1912.5961935749656</v>
      </c>
      <c r="AD9" s="122">
        <f t="shared" si="8"/>
        <v>27485.865491419805</v>
      </c>
      <c r="AE9" s="123">
        <f t="shared" si="9"/>
        <v>0.14048305082477741</v>
      </c>
    </row>
    <row r="10" spans="1:74">
      <c r="A10" s="115">
        <v>2012</v>
      </c>
      <c r="B10" s="121"/>
      <c r="C10" s="122">
        <f>SUM(C38:C41)</f>
        <v>4915.3543529587669</v>
      </c>
      <c r="D10" s="122">
        <f t="shared" ref="D10:U10" si="14">SUM(D38:D41)</f>
        <v>581.210442614729</v>
      </c>
      <c r="E10" s="122">
        <f t="shared" si="14"/>
        <v>694.91819049986429</v>
      </c>
      <c r="F10" s="122">
        <f t="shared" si="14"/>
        <v>465.40378454369562</v>
      </c>
      <c r="G10" s="122">
        <f t="shared" si="14"/>
        <v>2461.8150253607778</v>
      </c>
      <c r="H10" s="122">
        <f t="shared" si="14"/>
        <v>2366.2748786437219</v>
      </c>
      <c r="I10" s="122">
        <f t="shared" si="14"/>
        <v>187.64763744711925</v>
      </c>
      <c r="J10" s="122">
        <f t="shared" si="14"/>
        <v>272.92768657104989</v>
      </c>
      <c r="K10" s="122">
        <f t="shared" si="14"/>
        <v>2658.7871139141525</v>
      </c>
      <c r="L10" s="122">
        <f t="shared" si="14"/>
        <v>1943.6030693003827</v>
      </c>
      <c r="M10" s="122">
        <f t="shared" si="14"/>
        <v>1082</v>
      </c>
      <c r="N10" s="122">
        <f t="shared" si="14"/>
        <v>3653.4461548920863</v>
      </c>
      <c r="O10" s="122">
        <f t="shared" si="14"/>
        <v>1286.0402417064558</v>
      </c>
      <c r="P10" s="122">
        <f t="shared" si="14"/>
        <v>974.73772323445019</v>
      </c>
      <c r="Q10" s="122">
        <f t="shared" si="14"/>
        <v>1452.024440213421</v>
      </c>
      <c r="R10" s="122">
        <f t="shared" si="14"/>
        <v>1397.1861394950818</v>
      </c>
      <c r="S10" s="122">
        <f t="shared" si="14"/>
        <v>1066.8083272014956</v>
      </c>
      <c r="T10" s="122">
        <f t="shared" si="14"/>
        <v>404.06925723382324</v>
      </c>
      <c r="U10" s="122">
        <f t="shared" si="14"/>
        <v>1100.9066408434362</v>
      </c>
      <c r="V10" s="122">
        <f>SUM(V38:V41)</f>
        <v>1015.252140946089</v>
      </c>
      <c r="W10" s="122">
        <f>SUM(W38:W41)</f>
        <v>2090.3424560023695</v>
      </c>
      <c r="X10" s="122">
        <f t="shared" si="1"/>
        <v>6656.8867706170558</v>
      </c>
      <c r="Y10" s="122">
        <f t="shared" si="2"/>
        <v>7947.4523419368215</v>
      </c>
      <c r="Z10" s="122">
        <f t="shared" si="3"/>
        <v>14360.821994120632</v>
      </c>
      <c r="AA10" s="122">
        <f t="shared" si="4"/>
        <v>1015.252140946089</v>
      </c>
      <c r="AB10" s="122">
        <f>(X10+Y10+Z10)-AA10</f>
        <v>27949.90896572842</v>
      </c>
      <c r="AC10" s="122">
        <f t="shared" si="6"/>
        <v>2090.3424560023695</v>
      </c>
      <c r="AD10" s="122">
        <f>AB10+AC10</f>
        <v>30040.251421730791</v>
      </c>
      <c r="AE10" s="123">
        <f t="shared" si="9"/>
        <v>9.2934527788778531E-2</v>
      </c>
    </row>
    <row r="11" spans="1:74" ht="16.5" customHeight="1">
      <c r="A11" s="115">
        <v>2013</v>
      </c>
      <c r="B11" s="121"/>
      <c r="C11" s="122">
        <f>SUM(C42:C45)</f>
        <v>5204.3935067320263</v>
      </c>
      <c r="D11" s="122">
        <f t="shared" ref="D11:W11" si="15">SUM(D42:D45)</f>
        <v>611.88788529498197</v>
      </c>
      <c r="E11" s="122">
        <f t="shared" si="15"/>
        <v>726.79951780889201</v>
      </c>
      <c r="F11" s="122">
        <f t="shared" si="15"/>
        <v>491.78826466370492</v>
      </c>
      <c r="G11" s="122">
        <f t="shared" si="15"/>
        <v>2747</v>
      </c>
      <c r="H11" s="122">
        <f t="shared" si="15"/>
        <v>2354.5534202567119</v>
      </c>
      <c r="I11" s="122">
        <f t="shared" si="15"/>
        <v>218.28964324559553</v>
      </c>
      <c r="J11" s="122">
        <f t="shared" si="15"/>
        <v>268.58360605669566</v>
      </c>
      <c r="K11" s="122">
        <f t="shared" si="15"/>
        <v>2887.0282364884265</v>
      </c>
      <c r="L11" s="122">
        <f t="shared" si="15"/>
        <v>2224.7053396641977</v>
      </c>
      <c r="M11" s="122">
        <f t="shared" si="15"/>
        <v>1347.8</v>
      </c>
      <c r="N11" s="122">
        <f t="shared" si="15"/>
        <v>3634.9999999999973</v>
      </c>
      <c r="O11" s="122">
        <f t="shared" si="15"/>
        <v>1598.6272339054324</v>
      </c>
      <c r="P11" s="122">
        <f t="shared" si="15"/>
        <v>1200.9999999999998</v>
      </c>
      <c r="Q11" s="122">
        <f t="shared" si="15"/>
        <v>1198</v>
      </c>
      <c r="R11" s="122">
        <f t="shared" si="15"/>
        <v>1514.4318853664699</v>
      </c>
      <c r="S11" s="122">
        <f t="shared" si="15"/>
        <v>1140</v>
      </c>
      <c r="T11" s="122">
        <f t="shared" si="15"/>
        <v>435.49807141397844</v>
      </c>
      <c r="U11" s="122">
        <f>SUM(U42:U45)</f>
        <v>1502.9999999999998</v>
      </c>
      <c r="V11" s="122">
        <f>SUM(V42:V45)</f>
        <v>1314.6335408268167</v>
      </c>
      <c r="W11" s="122">
        <f t="shared" si="15"/>
        <v>2243.1992724590746</v>
      </c>
      <c r="X11" s="122">
        <f t="shared" si="1"/>
        <v>7034.8691744996049</v>
      </c>
      <c r="Y11" s="122">
        <f t="shared" si="2"/>
        <v>8475.4549060474292</v>
      </c>
      <c r="Z11" s="122">
        <f t="shared" si="3"/>
        <v>15798.062530350076</v>
      </c>
      <c r="AA11" s="122">
        <f t="shared" si="4"/>
        <v>1314.6335408268167</v>
      </c>
      <c r="AB11" s="122">
        <f>(X11+Y11+Z11)-AA11</f>
        <v>29993.753070070296</v>
      </c>
      <c r="AC11" s="122">
        <f t="shared" si="6"/>
        <v>2243.1992724590746</v>
      </c>
      <c r="AD11" s="122">
        <f>AB11+AC11</f>
        <v>32236.95234252937</v>
      </c>
      <c r="AE11" s="123">
        <f t="shared" si="9"/>
        <v>7.3125250849582102E-2</v>
      </c>
    </row>
    <row r="12" spans="1:74" ht="16.5" customHeight="1">
      <c r="A12" s="115">
        <v>2014</v>
      </c>
      <c r="B12" s="121"/>
      <c r="C12" s="122">
        <f>SUM(C46:C49)</f>
        <v>5498.9999999999945</v>
      </c>
      <c r="D12" s="122">
        <f t="shared" ref="D12:U12" si="16">SUM(D46:D49)</f>
        <v>644.31794321561665</v>
      </c>
      <c r="E12" s="122">
        <f t="shared" si="16"/>
        <v>754.22616514777894</v>
      </c>
      <c r="F12" s="122">
        <f t="shared" si="16"/>
        <v>464.41018835294511</v>
      </c>
      <c r="G12" s="122">
        <f t="shared" si="16"/>
        <v>2834.0000000000005</v>
      </c>
      <c r="H12" s="122">
        <f t="shared" si="16"/>
        <v>2335.2594964412724</v>
      </c>
      <c r="I12" s="122">
        <f t="shared" si="16"/>
        <v>218.94451217533219</v>
      </c>
      <c r="J12" s="122">
        <f t="shared" si="16"/>
        <v>265.67191506490741</v>
      </c>
      <c r="K12" s="122">
        <f t="shared" si="16"/>
        <v>2888</v>
      </c>
      <c r="L12" s="122">
        <f t="shared" si="16"/>
        <v>2261.0510780613399</v>
      </c>
      <c r="M12" s="122">
        <f t="shared" si="16"/>
        <v>1331.3958601658176</v>
      </c>
      <c r="N12" s="122">
        <f t="shared" si="16"/>
        <v>3645.6456959568668</v>
      </c>
      <c r="O12" s="122">
        <f t="shared" si="16"/>
        <v>2213.0000000000009</v>
      </c>
      <c r="P12" s="122">
        <f t="shared" si="16"/>
        <v>1475.4850463512425</v>
      </c>
      <c r="Q12" s="122">
        <f t="shared" si="16"/>
        <v>1179.9999999999995</v>
      </c>
      <c r="R12" s="122">
        <f t="shared" si="16"/>
        <v>1443.5259911402022</v>
      </c>
      <c r="S12" s="122">
        <f t="shared" si="16"/>
        <v>1220.94</v>
      </c>
      <c r="T12" s="122">
        <f t="shared" si="16"/>
        <v>428.00000000000006</v>
      </c>
      <c r="U12" s="122">
        <f t="shared" si="16"/>
        <v>1479</v>
      </c>
      <c r="V12" s="122">
        <f>SUM(V46:V49)</f>
        <v>1394</v>
      </c>
      <c r="W12" s="122">
        <f>SUM(W46:W49)</f>
        <v>2334</v>
      </c>
      <c r="X12" s="122">
        <f t="shared" si="1"/>
        <v>7361.9542967163352</v>
      </c>
      <c r="Y12" s="122">
        <f t="shared" si="2"/>
        <v>8541.8759236815131</v>
      </c>
      <c r="Z12" s="122">
        <f t="shared" si="3"/>
        <v>16678.04367167547</v>
      </c>
      <c r="AA12" s="122">
        <f t="shared" si="4"/>
        <v>1394</v>
      </c>
      <c r="AB12" s="122">
        <f>(X12+Y12+Z12)-AA12</f>
        <v>31187.873892073319</v>
      </c>
      <c r="AC12" s="122">
        <f t="shared" si="6"/>
        <v>2334</v>
      </c>
      <c r="AD12" s="122">
        <f>AB12+AC12</f>
        <v>33521.873892073316</v>
      </c>
      <c r="AE12" s="123">
        <f t="shared" si="9"/>
        <v>3.9858654623774248E-2</v>
      </c>
    </row>
    <row r="13" spans="1:74" ht="16.5" customHeight="1">
      <c r="A13" s="115">
        <v>2015</v>
      </c>
      <c r="B13" s="121"/>
      <c r="C13" s="122">
        <f>SUM(C50:C53)</f>
        <v>5610.9151284717755</v>
      </c>
      <c r="D13" s="122">
        <f t="shared" ref="D13:W13" si="17">SUM(D50:D53)</f>
        <v>678.28523635680392</v>
      </c>
      <c r="E13" s="122">
        <f t="shared" si="17"/>
        <v>782.85562337809688</v>
      </c>
      <c r="F13" s="122">
        <f t="shared" si="17"/>
        <v>469.92389440936574</v>
      </c>
      <c r="G13" s="122">
        <f t="shared" si="17"/>
        <v>2752.9769406740143</v>
      </c>
      <c r="H13" s="122">
        <f t="shared" si="17"/>
        <v>2386.9961119907302</v>
      </c>
      <c r="I13" s="122">
        <f t="shared" si="17"/>
        <v>196.60440980911835</v>
      </c>
      <c r="J13" s="122">
        <f t="shared" si="17"/>
        <v>322.70323372757571</v>
      </c>
      <c r="K13" s="122">
        <f t="shared" si="17"/>
        <v>2984.2801260500401</v>
      </c>
      <c r="L13" s="122">
        <f t="shared" si="17"/>
        <v>2480.4861346103798</v>
      </c>
      <c r="M13" s="122">
        <f t="shared" si="17"/>
        <v>1352.27897165788</v>
      </c>
      <c r="N13" s="122">
        <f t="shared" si="17"/>
        <v>3753.9508991745811</v>
      </c>
      <c r="O13" s="122">
        <f t="shared" si="17"/>
        <v>2510.4936781755614</v>
      </c>
      <c r="P13" s="122">
        <f t="shared" si="17"/>
        <v>1455.2815051667258</v>
      </c>
      <c r="Q13" s="122">
        <f t="shared" si="17"/>
        <v>1270.5091680993401</v>
      </c>
      <c r="R13" s="122">
        <f t="shared" si="17"/>
        <v>1583.4298190731338</v>
      </c>
      <c r="S13" s="122">
        <f t="shared" si="17"/>
        <v>1317.1070949117493</v>
      </c>
      <c r="T13" s="122">
        <f t="shared" si="17"/>
        <v>494.15985121699458</v>
      </c>
      <c r="U13" s="122">
        <f t="shared" si="17"/>
        <v>1404.8193360370806</v>
      </c>
      <c r="V13" s="122">
        <f t="shared" si="17"/>
        <v>1409.2905622357903</v>
      </c>
      <c r="W13" s="122">
        <f t="shared" si="17"/>
        <v>2424.6625951645115</v>
      </c>
      <c r="X13" s="122">
        <f t="shared" si="1"/>
        <v>7541.9798826160413</v>
      </c>
      <c r="Y13" s="122">
        <f t="shared" si="2"/>
        <v>8643.5608222514784</v>
      </c>
      <c r="Z13" s="122">
        <f t="shared" si="3"/>
        <v>17622.516458123428</v>
      </c>
      <c r="AA13" s="122">
        <f t="shared" si="4"/>
        <v>1409.2905622357903</v>
      </c>
      <c r="AB13" s="122">
        <f>(X13+Y13+Z13)-AA13</f>
        <v>32398.766600755156</v>
      </c>
      <c r="AC13" s="122">
        <f t="shared" si="6"/>
        <v>2424.6625951645115</v>
      </c>
      <c r="AD13" s="122">
        <f>AB13+AC13</f>
        <v>34823.429195919671</v>
      </c>
      <c r="AE13" s="123">
        <f t="shared" si="9"/>
        <v>3.8827044933013921E-2</v>
      </c>
      <c r="AF13" s="122">
        <f>SUM(AF50:AF53)</f>
        <v>737.57442583581587</v>
      </c>
      <c r="AG13" s="122">
        <f>SUM(AG50:AG53)</f>
        <v>2075.6347324125727</v>
      </c>
    </row>
    <row r="14" spans="1:74" ht="29.25" customHeight="1">
      <c r="A14" s="115">
        <v>2006</v>
      </c>
      <c r="B14" s="121">
        <v>1</v>
      </c>
      <c r="C14" s="124">
        <v>609.05580000000009</v>
      </c>
      <c r="D14" s="124">
        <v>100.47076</v>
      </c>
      <c r="E14" s="124">
        <v>129.68677299999999</v>
      </c>
      <c r="F14" s="124">
        <v>98.581844000000004</v>
      </c>
      <c r="G14" s="124">
        <v>112.369</v>
      </c>
      <c r="H14" s="124">
        <v>412.73537199999998</v>
      </c>
      <c r="I14" s="124">
        <v>37.848132</v>
      </c>
      <c r="J14" s="124">
        <v>54.190928</v>
      </c>
      <c r="K14" s="124">
        <v>247.38156515048047</v>
      </c>
      <c r="L14" s="124">
        <v>275.27246400000001</v>
      </c>
      <c r="M14" s="124">
        <v>198.39946799999998</v>
      </c>
      <c r="N14" s="124">
        <v>609.08018500000003</v>
      </c>
      <c r="O14" s="124">
        <v>121.725764</v>
      </c>
      <c r="P14" s="124">
        <v>112.543359</v>
      </c>
      <c r="Q14" s="124">
        <v>232.65521799999999</v>
      </c>
      <c r="R14" s="124">
        <v>217.35653400000001</v>
      </c>
      <c r="S14" s="124">
        <v>163.95251500000001</v>
      </c>
      <c r="T14" s="124">
        <v>62.421320999999999</v>
      </c>
      <c r="U14" s="124">
        <v>119.876121</v>
      </c>
      <c r="V14" s="124">
        <v>88.781950531902609</v>
      </c>
      <c r="W14" s="124">
        <v>259.37937481467128</v>
      </c>
      <c r="X14" s="122">
        <f t="shared" si="1"/>
        <v>937.79517700000019</v>
      </c>
      <c r="Y14" s="122">
        <f t="shared" si="2"/>
        <v>864.52499715048043</v>
      </c>
      <c r="Z14" s="122">
        <f t="shared" si="3"/>
        <v>2113.2829489999999</v>
      </c>
      <c r="AA14" s="122">
        <f t="shared" si="4"/>
        <v>88.781950531902609</v>
      </c>
      <c r="AB14" s="122">
        <f>(X14+Y14+Z14)-AA14</f>
        <v>3826.8211726185777</v>
      </c>
      <c r="AC14" s="122">
        <f t="shared" si="6"/>
        <v>259.37937481467128</v>
      </c>
      <c r="AD14" s="122">
        <f t="shared" si="8"/>
        <v>4086.2005474332491</v>
      </c>
      <c r="AE14" s="125"/>
      <c r="AF14" s="126">
        <v>163.27588652441176</v>
      </c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121"/>
      <c r="AZ14" s="122">
        <v>171.93870200000001</v>
      </c>
      <c r="BA14" s="121">
        <f t="shared" ref="BA14:BA42" si="18">SUM(AY14:AZ14)</f>
        <v>171.93870200000001</v>
      </c>
    </row>
    <row r="15" spans="1:74" ht="15.75" customHeight="1">
      <c r="B15" s="121">
        <v>2</v>
      </c>
      <c r="C15" s="124">
        <v>330.01712299999997</v>
      </c>
      <c r="D15" s="124">
        <v>85.512171999999993</v>
      </c>
      <c r="E15" s="124">
        <v>204.04796200000001</v>
      </c>
      <c r="F15" s="124">
        <v>85.242242000000005</v>
      </c>
      <c r="G15" s="124">
        <v>106.039863</v>
      </c>
      <c r="H15" s="124">
        <v>436.18658499999998</v>
      </c>
      <c r="I15" s="124">
        <v>37.492435</v>
      </c>
      <c r="J15" s="124">
        <v>56.042662</v>
      </c>
      <c r="K15" s="124">
        <v>248.51997715048049</v>
      </c>
      <c r="L15" s="124">
        <v>272.37387899999999</v>
      </c>
      <c r="M15" s="124">
        <v>212.76350199999999</v>
      </c>
      <c r="N15" s="124">
        <v>551.439526</v>
      </c>
      <c r="O15" s="124">
        <v>112.69264</v>
      </c>
      <c r="P15" s="124">
        <v>121.53545699999999</v>
      </c>
      <c r="Q15" s="124">
        <v>232.474053</v>
      </c>
      <c r="R15" s="124">
        <v>216.624391</v>
      </c>
      <c r="S15" s="124">
        <v>163.353959</v>
      </c>
      <c r="T15" s="124">
        <v>62.432642000000001</v>
      </c>
      <c r="U15" s="124">
        <v>325.688399</v>
      </c>
      <c r="V15" s="124">
        <v>95.060479174481642</v>
      </c>
      <c r="W15" s="124">
        <v>312.26693428437221</v>
      </c>
      <c r="X15" s="122">
        <f t="shared" si="1"/>
        <v>704.81949899999995</v>
      </c>
      <c r="Y15" s="122">
        <f t="shared" si="2"/>
        <v>884.28152215048044</v>
      </c>
      <c r="Z15" s="122">
        <f t="shared" si="3"/>
        <v>2271.3784479999999</v>
      </c>
      <c r="AA15" s="122">
        <f t="shared" si="4"/>
        <v>95.060479174481642</v>
      </c>
      <c r="AB15" s="122">
        <f t="shared" ref="AB15:AB53" si="19">(X15+Y15+Z15)-AA15</f>
        <v>3765.4189899759986</v>
      </c>
      <c r="AC15" s="122">
        <f t="shared" si="6"/>
        <v>312.26693428437221</v>
      </c>
      <c r="AD15" s="122">
        <f t="shared" si="8"/>
        <v>4077.6859242603709</v>
      </c>
      <c r="AE15" s="125"/>
      <c r="AF15" s="126">
        <v>54.118130995961245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121"/>
      <c r="AZ15" s="122">
        <v>207.277107</v>
      </c>
      <c r="BA15" s="121">
        <f t="shared" si="18"/>
        <v>207.277107</v>
      </c>
    </row>
    <row r="16" spans="1:74" ht="15.75" customHeight="1">
      <c r="B16" s="121">
        <v>3</v>
      </c>
      <c r="C16" s="124">
        <v>1356.007705</v>
      </c>
      <c r="D16" s="124">
        <v>80.450758000000008</v>
      </c>
      <c r="E16" s="124">
        <v>202.06716700000001</v>
      </c>
      <c r="F16" s="124">
        <v>146.56620799999999</v>
      </c>
      <c r="G16" s="124">
        <v>137.860207</v>
      </c>
      <c r="H16" s="124">
        <v>474.39156700000001</v>
      </c>
      <c r="I16" s="124">
        <v>34.427036000000001</v>
      </c>
      <c r="J16" s="124">
        <v>57.222219000000003</v>
      </c>
      <c r="K16" s="124">
        <v>249.08909515048049</v>
      </c>
      <c r="L16" s="124">
        <v>278.01450799999998</v>
      </c>
      <c r="M16" s="124">
        <v>236.397032</v>
      </c>
      <c r="N16" s="124">
        <v>610.43656299999998</v>
      </c>
      <c r="O16" s="124">
        <v>119.822639</v>
      </c>
      <c r="P16" s="124">
        <v>129.31007500000001</v>
      </c>
      <c r="Q16" s="124">
        <v>215.64614399999999</v>
      </c>
      <c r="R16" s="124">
        <v>215.158928</v>
      </c>
      <c r="S16" s="124">
        <v>162.15619699999999</v>
      </c>
      <c r="T16" s="124">
        <v>62.455660999999999</v>
      </c>
      <c r="U16" s="124">
        <v>109.014228</v>
      </c>
      <c r="V16" s="124">
        <v>104.14249035542008</v>
      </c>
      <c r="W16" s="124">
        <v>303.53870170417429</v>
      </c>
      <c r="X16" s="122">
        <f t="shared" si="1"/>
        <v>1785.0918379999998</v>
      </c>
      <c r="Y16" s="122">
        <f t="shared" si="2"/>
        <v>952.9901241504806</v>
      </c>
      <c r="Z16" s="122">
        <f t="shared" si="3"/>
        <v>2138.411975</v>
      </c>
      <c r="AA16" s="122">
        <f t="shared" si="4"/>
        <v>104.14249035542008</v>
      </c>
      <c r="AB16" s="122">
        <f t="shared" si="19"/>
        <v>4772.3514467950608</v>
      </c>
      <c r="AC16" s="122">
        <f t="shared" si="6"/>
        <v>303.53870170417429</v>
      </c>
      <c r="AD16" s="122">
        <f t="shared" si="8"/>
        <v>5075.8901484992348</v>
      </c>
      <c r="AE16" s="125"/>
      <c r="AF16" s="126">
        <v>107.41715662611986</v>
      </c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121"/>
      <c r="AZ16" s="122">
        <v>196.61867000000001</v>
      </c>
      <c r="BA16" s="121">
        <f t="shared" si="18"/>
        <v>196.61867000000001</v>
      </c>
    </row>
    <row r="17" spans="1:53" ht="15.75" customHeight="1">
      <c r="B17" s="121">
        <v>4</v>
      </c>
      <c r="C17" s="124">
        <v>1498.619373</v>
      </c>
      <c r="D17" s="124">
        <v>170.66631000000001</v>
      </c>
      <c r="E17" s="124">
        <v>200.19809699999999</v>
      </c>
      <c r="F17" s="124">
        <v>117.909706</v>
      </c>
      <c r="G17" s="124">
        <v>141.13093000000001</v>
      </c>
      <c r="H17" s="124">
        <v>500.18647600000003</v>
      </c>
      <c r="I17" s="124">
        <v>32.932397000000002</v>
      </c>
      <c r="J17" s="124">
        <v>56.944191000000004</v>
      </c>
      <c r="K17" s="124">
        <v>271.28380415048048</v>
      </c>
      <c r="L17" s="124">
        <v>315.03914900000001</v>
      </c>
      <c r="M17" s="124">
        <v>246.539997</v>
      </c>
      <c r="N17" s="124">
        <v>586.24372600000004</v>
      </c>
      <c r="O17" s="124">
        <v>128.75895700000001</v>
      </c>
      <c r="P17" s="124">
        <v>109.51110799999999</v>
      </c>
      <c r="Q17" s="124">
        <v>233.124585</v>
      </c>
      <c r="R17" s="124">
        <v>212.96014700000001</v>
      </c>
      <c r="S17" s="124">
        <v>165.537329</v>
      </c>
      <c r="T17" s="124">
        <v>62.490375999999998</v>
      </c>
      <c r="U17" s="124">
        <v>107.021252</v>
      </c>
      <c r="V17" s="124">
        <v>118.24292712531366</v>
      </c>
      <c r="W17" s="124">
        <v>426.40304876721524</v>
      </c>
      <c r="X17" s="122">
        <f t="shared" si="1"/>
        <v>1987.3934859999999</v>
      </c>
      <c r="Y17" s="122">
        <f t="shared" si="2"/>
        <v>1002.4777981504806</v>
      </c>
      <c r="Z17" s="122">
        <f t="shared" si="3"/>
        <v>2167.2266260000001</v>
      </c>
      <c r="AA17" s="122">
        <f t="shared" si="4"/>
        <v>118.24292712531366</v>
      </c>
      <c r="AB17" s="122">
        <f t="shared" si="19"/>
        <v>5038.8549830251659</v>
      </c>
      <c r="AC17" s="122">
        <f t="shared" si="6"/>
        <v>426.40304876721524</v>
      </c>
      <c r="AD17" s="122">
        <f t="shared" si="8"/>
        <v>5465.2580317923812</v>
      </c>
      <c r="AE17" s="125"/>
      <c r="AF17" s="126">
        <v>212.37699715483171</v>
      </c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121"/>
      <c r="AZ17" s="122">
        <v>319.56552099999999</v>
      </c>
      <c r="BA17" s="121">
        <f t="shared" si="18"/>
        <v>319.56552099999999</v>
      </c>
    </row>
    <row r="18" spans="1:53" ht="15.75" customHeight="1">
      <c r="A18" s="115">
        <v>2007</v>
      </c>
      <c r="B18" s="121">
        <v>1</v>
      </c>
      <c r="C18" s="124">
        <v>575.58937900000001</v>
      </c>
      <c r="D18" s="124">
        <v>108.007597</v>
      </c>
      <c r="E18" s="124">
        <v>127.630352</v>
      </c>
      <c r="F18" s="124">
        <v>82.276488999999998</v>
      </c>
      <c r="G18" s="124">
        <v>135.778503</v>
      </c>
      <c r="H18" s="124">
        <v>438.20746400000002</v>
      </c>
      <c r="I18" s="124">
        <v>34.793066000000003</v>
      </c>
      <c r="J18" s="124">
        <v>56.498809000000001</v>
      </c>
      <c r="K18" s="124">
        <v>325.58907331130308</v>
      </c>
      <c r="L18" s="124">
        <v>293.15983999999997</v>
      </c>
      <c r="M18" s="124">
        <v>224.35709700000001</v>
      </c>
      <c r="N18" s="124">
        <v>659.93488400000001</v>
      </c>
      <c r="O18" s="124">
        <v>125.628062</v>
      </c>
      <c r="P18" s="124">
        <v>133.788714</v>
      </c>
      <c r="Q18" s="124">
        <v>237.66871799999998</v>
      </c>
      <c r="R18" s="124">
        <v>236.91163700000001</v>
      </c>
      <c r="S18" s="124">
        <v>174.83779100000001</v>
      </c>
      <c r="T18" s="124">
        <v>62.661862999999997</v>
      </c>
      <c r="U18" s="124">
        <v>193.36125699999999</v>
      </c>
      <c r="V18" s="124">
        <v>110.90179053295675</v>
      </c>
      <c r="W18" s="124">
        <v>367.36811944898267</v>
      </c>
      <c r="X18" s="122">
        <f t="shared" si="1"/>
        <v>893.50381700000003</v>
      </c>
      <c r="Y18" s="122">
        <f t="shared" si="2"/>
        <v>990.86691531130316</v>
      </c>
      <c r="Z18" s="122">
        <f t="shared" si="3"/>
        <v>2342.309863</v>
      </c>
      <c r="AA18" s="122">
        <f t="shared" si="4"/>
        <v>110.90179053295675</v>
      </c>
      <c r="AB18" s="122">
        <f t="shared" si="19"/>
        <v>4115.778804778347</v>
      </c>
      <c r="AC18" s="122">
        <f t="shared" si="6"/>
        <v>367.36811944898267</v>
      </c>
      <c r="AD18" s="122">
        <f t="shared" si="8"/>
        <v>4483.1469242273297</v>
      </c>
      <c r="AE18" s="123">
        <f>AD18/AD14-1</f>
        <v>9.7143146105107991E-2</v>
      </c>
      <c r="AF18" s="126">
        <v>155.52572750214219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8"/>
      <c r="AY18" s="121"/>
      <c r="AZ18" s="122">
        <v>317.33351599999997</v>
      </c>
      <c r="BA18" s="121">
        <f t="shared" si="18"/>
        <v>317.33351599999997</v>
      </c>
    </row>
    <row r="19" spans="1:53" ht="15.75" customHeight="1">
      <c r="B19" s="121">
        <v>2</v>
      </c>
      <c r="C19" s="124">
        <v>333.66665399999999</v>
      </c>
      <c r="D19" s="124">
        <v>91.074897000000007</v>
      </c>
      <c r="E19" s="124">
        <v>193.06372999999999</v>
      </c>
      <c r="F19" s="124">
        <v>84.595682999999994</v>
      </c>
      <c r="G19" s="124">
        <v>129.747973</v>
      </c>
      <c r="H19" s="124">
        <v>451.68599399999999</v>
      </c>
      <c r="I19" s="124">
        <v>27.301738</v>
      </c>
      <c r="J19" s="124">
        <v>55.433644999999999</v>
      </c>
      <c r="K19" s="124">
        <v>355.18157931130304</v>
      </c>
      <c r="L19" s="124">
        <v>282.455647</v>
      </c>
      <c r="M19" s="124">
        <v>223.55082000000002</v>
      </c>
      <c r="N19" s="124">
        <v>643.01770599999998</v>
      </c>
      <c r="O19" s="124">
        <v>128.736547</v>
      </c>
      <c r="P19" s="124">
        <v>127.781378</v>
      </c>
      <c r="Q19" s="124">
        <v>235.94168399999998</v>
      </c>
      <c r="R19" s="124">
        <v>238.109655</v>
      </c>
      <c r="S19" s="124">
        <v>178.15773100000001</v>
      </c>
      <c r="T19" s="124">
        <v>65.487447000000003</v>
      </c>
      <c r="U19" s="124">
        <v>193.260896</v>
      </c>
      <c r="V19" s="124">
        <v>102.34203637371188</v>
      </c>
      <c r="W19" s="124">
        <v>333.08938388396479</v>
      </c>
      <c r="X19" s="122">
        <f t="shared" si="1"/>
        <v>702.40096400000004</v>
      </c>
      <c r="Y19" s="122">
        <f t="shared" si="2"/>
        <v>1019.3509293113029</v>
      </c>
      <c r="Z19" s="122">
        <f t="shared" si="3"/>
        <v>2316.499511</v>
      </c>
      <c r="AA19" s="122">
        <f t="shared" si="4"/>
        <v>102.34203637371188</v>
      </c>
      <c r="AB19" s="122">
        <f t="shared" si="19"/>
        <v>3935.909367937591</v>
      </c>
      <c r="AC19" s="122">
        <f t="shared" si="6"/>
        <v>333.08938388396479</v>
      </c>
      <c r="AD19" s="122">
        <f t="shared" si="8"/>
        <v>4268.9987518215557</v>
      </c>
      <c r="AE19" s="123">
        <f t="shared" ref="AE19:AE53" si="20">AD19/AD15-1</f>
        <v>4.6917009086688388E-2</v>
      </c>
      <c r="AF19" s="126">
        <v>50.477595125844587</v>
      </c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8"/>
      <c r="AY19" s="121"/>
      <c r="AZ19" s="122">
        <v>322.96227399999998</v>
      </c>
      <c r="BA19" s="121">
        <f t="shared" si="18"/>
        <v>322.96227399999998</v>
      </c>
    </row>
    <row r="20" spans="1:53" ht="15.75" customHeight="1">
      <c r="B20" s="121">
        <v>3</v>
      </c>
      <c r="C20" s="124">
        <v>1380.4138070000001</v>
      </c>
      <c r="D20" s="124">
        <v>84.790925999999985</v>
      </c>
      <c r="E20" s="124">
        <v>192.43059500000001</v>
      </c>
      <c r="F20" s="124">
        <v>138.277221</v>
      </c>
      <c r="G20" s="124">
        <v>136.209642</v>
      </c>
      <c r="H20" s="124">
        <v>427.18654400000003</v>
      </c>
      <c r="I20" s="124">
        <v>25.340070999999998</v>
      </c>
      <c r="J20" s="124">
        <v>55.993074999999997</v>
      </c>
      <c r="K20" s="124">
        <v>326.29943631130305</v>
      </c>
      <c r="L20" s="124">
        <v>288.25342899999998</v>
      </c>
      <c r="M20" s="124">
        <v>203.35971599999999</v>
      </c>
      <c r="N20" s="124">
        <v>630.25327500000003</v>
      </c>
      <c r="O20" s="124">
        <v>124.43789099999999</v>
      </c>
      <c r="P20" s="124">
        <v>150.10711599999999</v>
      </c>
      <c r="Q20" s="124">
        <v>223.12800799999999</v>
      </c>
      <c r="R20" s="124">
        <v>240.263656</v>
      </c>
      <c r="S20" s="124">
        <v>180.56642400000001</v>
      </c>
      <c r="T20" s="124">
        <v>65.893068</v>
      </c>
      <c r="U20" s="124">
        <v>174.63103000000001</v>
      </c>
      <c r="V20" s="124">
        <v>123.41261573654941</v>
      </c>
      <c r="W20" s="124">
        <v>317.15831151579465</v>
      </c>
      <c r="X20" s="122">
        <f t="shared" si="1"/>
        <v>1795.9125490000001</v>
      </c>
      <c r="Y20" s="122">
        <f t="shared" si="2"/>
        <v>971.02876831130311</v>
      </c>
      <c r="Z20" s="122">
        <f t="shared" si="3"/>
        <v>2280.8936130000002</v>
      </c>
      <c r="AA20" s="122">
        <f t="shared" si="4"/>
        <v>123.41261573654941</v>
      </c>
      <c r="AB20" s="122">
        <f t="shared" si="19"/>
        <v>4924.4223145747546</v>
      </c>
      <c r="AC20" s="122">
        <f t="shared" si="6"/>
        <v>317.15831151579465</v>
      </c>
      <c r="AD20" s="122">
        <f t="shared" si="8"/>
        <v>5241.5806260905492</v>
      </c>
      <c r="AE20" s="123">
        <f t="shared" si="20"/>
        <v>3.2642644490701533E-2</v>
      </c>
      <c r="AF20" s="126">
        <v>97.996612429344339</v>
      </c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8"/>
      <c r="AY20" s="121"/>
      <c r="AZ20" s="122">
        <v>315.08639299999999</v>
      </c>
      <c r="BA20" s="121">
        <f t="shared" si="18"/>
        <v>315.08639299999999</v>
      </c>
    </row>
    <row r="21" spans="1:53" ht="15.75" customHeight="1">
      <c r="B21" s="121">
        <v>4</v>
      </c>
      <c r="C21" s="124">
        <v>1452.9301600000001</v>
      </c>
      <c r="D21" s="124">
        <v>173.92658</v>
      </c>
      <c r="E21" s="124">
        <v>192.77532299999999</v>
      </c>
      <c r="F21" s="124">
        <v>110.65060699999999</v>
      </c>
      <c r="G21" s="124">
        <v>129.86388199999999</v>
      </c>
      <c r="H21" s="124">
        <v>484.21999799999998</v>
      </c>
      <c r="I21" s="124">
        <v>30.765125000000001</v>
      </c>
      <c r="J21" s="124">
        <v>59.074471000000003</v>
      </c>
      <c r="K21" s="124">
        <v>244.49182131130306</v>
      </c>
      <c r="L21" s="124">
        <v>338.73108400000001</v>
      </c>
      <c r="M21" s="124">
        <v>265.33236699999998</v>
      </c>
      <c r="N21" s="124">
        <v>640.19413499999996</v>
      </c>
      <c r="O21" s="124">
        <v>123.997499</v>
      </c>
      <c r="P21" s="124">
        <v>148.122793</v>
      </c>
      <c r="Q21" s="124">
        <v>246.75519</v>
      </c>
      <c r="R21" s="124">
        <v>244.31505300000001</v>
      </c>
      <c r="S21" s="124">
        <v>186.93805399999999</v>
      </c>
      <c r="T21" s="124">
        <v>65.257622999999995</v>
      </c>
      <c r="U21" s="124">
        <v>159.046817</v>
      </c>
      <c r="V21" s="124">
        <v>113.29444773301101</v>
      </c>
      <c r="W21" s="124">
        <v>340.54992143586537</v>
      </c>
      <c r="X21" s="122">
        <f t="shared" si="1"/>
        <v>1930.2826700000003</v>
      </c>
      <c r="Y21" s="122">
        <f t="shared" si="2"/>
        <v>948.41529731130299</v>
      </c>
      <c r="Z21" s="122">
        <f t="shared" si="3"/>
        <v>2418.690615</v>
      </c>
      <c r="AA21" s="122">
        <f t="shared" si="4"/>
        <v>113.29444773301101</v>
      </c>
      <c r="AB21" s="122">
        <f t="shared" si="19"/>
        <v>5184.0941345782921</v>
      </c>
      <c r="AC21" s="122">
        <f t="shared" si="6"/>
        <v>340.54992143586537</v>
      </c>
      <c r="AD21" s="122">
        <f t="shared" si="8"/>
        <v>5524.6440560141573</v>
      </c>
      <c r="AE21" s="123">
        <f t="shared" si="20"/>
        <v>1.0866097058239044E-2</v>
      </c>
      <c r="AF21" s="126">
        <v>189.15627025690944</v>
      </c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8"/>
      <c r="AY21" s="121"/>
      <c r="AZ21" s="122">
        <v>348.01781699999998</v>
      </c>
      <c r="BA21" s="121">
        <f t="shared" si="18"/>
        <v>348.01781699999998</v>
      </c>
    </row>
    <row r="22" spans="1:53" ht="15.75" customHeight="1">
      <c r="A22" s="115">
        <v>2008</v>
      </c>
      <c r="B22" s="121">
        <v>1</v>
      </c>
      <c r="C22" s="124">
        <v>608.64989700000001</v>
      </c>
      <c r="D22" s="124">
        <v>130.40921599999999</v>
      </c>
      <c r="E22" s="124">
        <v>127.910048</v>
      </c>
      <c r="F22" s="124">
        <v>91.463976000000002</v>
      </c>
      <c r="G22" s="124">
        <v>129.83433099999999</v>
      </c>
      <c r="H22" s="124">
        <v>475.64816000000002</v>
      </c>
      <c r="I22" s="124">
        <v>33.404618999999997</v>
      </c>
      <c r="J22" s="124">
        <v>57.945379000000003</v>
      </c>
      <c r="K22" s="124">
        <v>433.94206642011977</v>
      </c>
      <c r="L22" s="124">
        <v>312.01943399999999</v>
      </c>
      <c r="M22" s="124">
        <v>286.68681399999997</v>
      </c>
      <c r="N22" s="124">
        <v>709.71710099999996</v>
      </c>
      <c r="O22" s="124">
        <v>145.24478199999999</v>
      </c>
      <c r="P22" s="124">
        <v>150.10359700000001</v>
      </c>
      <c r="Q22" s="124">
        <v>235.9214436</v>
      </c>
      <c r="R22" s="124">
        <v>256.84794299999999</v>
      </c>
      <c r="S22" s="124">
        <v>195.19663800000001</v>
      </c>
      <c r="T22" s="124">
        <v>63.779926000000003</v>
      </c>
      <c r="U22" s="124">
        <v>211.75370699999999</v>
      </c>
      <c r="V22" s="124">
        <v>121.22116551718995</v>
      </c>
      <c r="W22" s="124">
        <v>323.90900819826203</v>
      </c>
      <c r="X22" s="122">
        <f t="shared" si="1"/>
        <v>958.43313699999999</v>
      </c>
      <c r="Y22" s="122">
        <f t="shared" si="2"/>
        <v>1130.7745554201197</v>
      </c>
      <c r="Z22" s="122">
        <f t="shared" si="3"/>
        <v>2567.2713855999996</v>
      </c>
      <c r="AA22" s="122">
        <f t="shared" si="4"/>
        <v>121.22116551718995</v>
      </c>
      <c r="AB22" s="122">
        <f t="shared" si="19"/>
        <v>4535.2579125029297</v>
      </c>
      <c r="AC22" s="122">
        <f t="shared" si="6"/>
        <v>323.90900819826203</v>
      </c>
      <c r="AD22" s="122">
        <f t="shared" si="8"/>
        <v>4859.1669207011919</v>
      </c>
      <c r="AE22" s="123">
        <f t="shared" si="20"/>
        <v>8.3874118521928498E-2</v>
      </c>
      <c r="AF22" s="126">
        <v>152.73159197855841</v>
      </c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21"/>
      <c r="AZ22" s="122">
        <v>287.26727899999997</v>
      </c>
      <c r="BA22" s="121">
        <f t="shared" si="18"/>
        <v>287.26727899999997</v>
      </c>
    </row>
    <row r="23" spans="1:53" ht="15.75" customHeight="1">
      <c r="B23" s="121">
        <v>2</v>
      </c>
      <c r="C23" s="124">
        <v>375.03963599999997</v>
      </c>
      <c r="D23" s="124">
        <v>100.738596</v>
      </c>
      <c r="E23" s="124">
        <v>185.657929</v>
      </c>
      <c r="F23" s="124">
        <v>117.223765</v>
      </c>
      <c r="G23" s="124">
        <v>138.33285799999999</v>
      </c>
      <c r="H23" s="124">
        <v>448.23824300000001</v>
      </c>
      <c r="I23" s="124">
        <v>35.294189000000003</v>
      </c>
      <c r="J23" s="124">
        <v>55.752994000000001</v>
      </c>
      <c r="K23" s="124">
        <v>447.45744742011971</v>
      </c>
      <c r="L23" s="124">
        <v>325.306149</v>
      </c>
      <c r="M23" s="124">
        <v>258.62655000000001</v>
      </c>
      <c r="N23" s="124">
        <v>630.62294299999996</v>
      </c>
      <c r="O23" s="124">
        <v>146.087546</v>
      </c>
      <c r="P23" s="124">
        <v>90.571258</v>
      </c>
      <c r="Q23" s="124">
        <v>230.47006260000001</v>
      </c>
      <c r="R23" s="124">
        <v>265.689367</v>
      </c>
      <c r="S23" s="124">
        <v>201.42310000000001</v>
      </c>
      <c r="T23" s="124">
        <v>64.056558999999993</v>
      </c>
      <c r="U23" s="124">
        <v>200.71002200000001</v>
      </c>
      <c r="V23" s="124">
        <v>80.401138751065488</v>
      </c>
      <c r="W23" s="124">
        <v>338.69835412687138</v>
      </c>
      <c r="X23" s="122">
        <f t="shared" si="1"/>
        <v>778.65992599999993</v>
      </c>
      <c r="Y23" s="122">
        <f t="shared" si="2"/>
        <v>1125.0757314201196</v>
      </c>
      <c r="Z23" s="122">
        <f t="shared" si="3"/>
        <v>2413.5635566000001</v>
      </c>
      <c r="AA23" s="122">
        <f t="shared" si="4"/>
        <v>80.401138751065488</v>
      </c>
      <c r="AB23" s="122">
        <f t="shared" si="19"/>
        <v>4236.8980752690541</v>
      </c>
      <c r="AC23" s="122">
        <f t="shared" si="6"/>
        <v>338.69835412687138</v>
      </c>
      <c r="AD23" s="122">
        <f t="shared" si="8"/>
        <v>4575.596429395925</v>
      </c>
      <c r="AE23" s="123">
        <f t="shared" si="20"/>
        <v>7.1819575361446564E-2</v>
      </c>
      <c r="AF23" s="126">
        <v>50.27009653814639</v>
      </c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1"/>
      <c r="AZ23" s="122">
        <v>299.04368199999999</v>
      </c>
      <c r="BA23" s="121">
        <f t="shared" si="18"/>
        <v>299.04368199999999</v>
      </c>
    </row>
    <row r="24" spans="1:53" ht="15.75" customHeight="1">
      <c r="B24" s="121">
        <v>3</v>
      </c>
      <c r="C24" s="124">
        <v>1514.356691</v>
      </c>
      <c r="D24" s="124">
        <v>88.889268000000001</v>
      </c>
      <c r="E24" s="124">
        <v>186.10933900000001</v>
      </c>
      <c r="F24" s="124">
        <v>153.98886999999999</v>
      </c>
      <c r="G24" s="124">
        <v>138.31036900000001</v>
      </c>
      <c r="H24" s="124">
        <v>456.19342599999999</v>
      </c>
      <c r="I24" s="124">
        <v>32.936821000000002</v>
      </c>
      <c r="J24" s="124">
        <v>56.086821999999998</v>
      </c>
      <c r="K24" s="124">
        <v>430.66881842011981</v>
      </c>
      <c r="L24" s="124">
        <v>340.39434699999998</v>
      </c>
      <c r="M24" s="124">
        <v>231.42348699999999</v>
      </c>
      <c r="N24" s="124">
        <v>700.15433800000005</v>
      </c>
      <c r="O24" s="124">
        <v>153.78579400000001</v>
      </c>
      <c r="P24" s="124">
        <v>213.058637</v>
      </c>
      <c r="Q24" s="124">
        <v>245.6187036</v>
      </c>
      <c r="R24" s="124">
        <v>274.42325699999998</v>
      </c>
      <c r="S24" s="124">
        <v>207.68837300000001</v>
      </c>
      <c r="T24" s="124">
        <v>69.870572999999993</v>
      </c>
      <c r="U24" s="124">
        <v>189.02052900000001</v>
      </c>
      <c r="V24" s="124">
        <v>174.70012785017832</v>
      </c>
      <c r="W24" s="124">
        <v>401.46145931071351</v>
      </c>
      <c r="X24" s="122">
        <f t="shared" si="1"/>
        <v>1943.3441679999999</v>
      </c>
      <c r="Y24" s="122">
        <f t="shared" si="2"/>
        <v>1114.1962564201199</v>
      </c>
      <c r="Z24" s="122">
        <f t="shared" si="3"/>
        <v>2625.4380386000003</v>
      </c>
      <c r="AA24" s="122">
        <f t="shared" si="4"/>
        <v>174.70012785017832</v>
      </c>
      <c r="AB24" s="122">
        <f t="shared" si="19"/>
        <v>5508.2783351699418</v>
      </c>
      <c r="AC24" s="122">
        <f t="shared" si="6"/>
        <v>401.46145931071351</v>
      </c>
      <c r="AD24" s="122">
        <f t="shared" si="8"/>
        <v>5909.7397944806553</v>
      </c>
      <c r="AE24" s="123">
        <f t="shared" si="20"/>
        <v>0.12747283997965608</v>
      </c>
      <c r="AF24" s="126">
        <v>100.46404939579602</v>
      </c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1"/>
      <c r="AZ24" s="122">
        <v>301.17671100000001</v>
      </c>
      <c r="BA24" s="121">
        <f t="shared" si="18"/>
        <v>301.17671100000001</v>
      </c>
    </row>
    <row r="25" spans="1:53" ht="15.75" customHeight="1">
      <c r="B25" s="121">
        <v>4</v>
      </c>
      <c r="C25" s="124">
        <v>1566.4537760000001</v>
      </c>
      <c r="D25" s="124">
        <v>161.06292099999999</v>
      </c>
      <c r="E25" s="124">
        <v>182.72268299999999</v>
      </c>
      <c r="F25" s="124">
        <v>125.32338900000001</v>
      </c>
      <c r="G25" s="124">
        <v>137.92244199999999</v>
      </c>
      <c r="H25" s="124">
        <v>487.92017099999998</v>
      </c>
      <c r="I25" s="124">
        <v>39.464371</v>
      </c>
      <c r="J25" s="124">
        <v>59.114804999999997</v>
      </c>
      <c r="K25" s="124">
        <v>427.39608642011979</v>
      </c>
      <c r="L25" s="124">
        <v>339.180071</v>
      </c>
      <c r="M25" s="124">
        <v>222.96315100000001</v>
      </c>
      <c r="N25" s="124">
        <v>631.405618</v>
      </c>
      <c r="O25" s="124">
        <v>155.78187800000001</v>
      </c>
      <c r="P25" s="124">
        <v>166.36650700000001</v>
      </c>
      <c r="Q25" s="124">
        <v>231.2024366</v>
      </c>
      <c r="R25" s="124">
        <v>284.83943299999999</v>
      </c>
      <c r="S25" s="124">
        <v>209.99188899999999</v>
      </c>
      <c r="T25" s="124">
        <v>73.092943000000005</v>
      </c>
      <c r="U25" s="124">
        <v>184.815742</v>
      </c>
      <c r="V25" s="124">
        <v>145.99284303055884</v>
      </c>
      <c r="W25" s="124">
        <v>418.36635071191517</v>
      </c>
      <c r="X25" s="122">
        <f t="shared" si="1"/>
        <v>2035.5627689999999</v>
      </c>
      <c r="Y25" s="122">
        <f t="shared" si="2"/>
        <v>1151.8178754201199</v>
      </c>
      <c r="Z25" s="122">
        <f t="shared" si="3"/>
        <v>2499.6396685999998</v>
      </c>
      <c r="AA25" s="122">
        <f t="shared" si="4"/>
        <v>145.99284303055884</v>
      </c>
      <c r="AB25" s="122">
        <f t="shared" si="19"/>
        <v>5541.0274699895608</v>
      </c>
      <c r="AC25" s="122">
        <f t="shared" si="6"/>
        <v>418.36635071191517</v>
      </c>
      <c r="AD25" s="122">
        <f t="shared" si="8"/>
        <v>5959.3938207014762</v>
      </c>
      <c r="AE25" s="123">
        <f t="shared" si="20"/>
        <v>7.8692809940225539E-2</v>
      </c>
      <c r="AF25" s="126">
        <v>205.59470967959649</v>
      </c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21"/>
      <c r="AZ25" s="122">
        <v>360.81232899999998</v>
      </c>
      <c r="BA25" s="121">
        <f t="shared" si="18"/>
        <v>360.81232899999998</v>
      </c>
    </row>
    <row r="26" spans="1:53" ht="15.75" customHeight="1">
      <c r="A26" s="115">
        <v>2009</v>
      </c>
      <c r="B26" s="121">
        <v>1</v>
      </c>
      <c r="C26" s="124">
        <v>642.18124699999998</v>
      </c>
      <c r="D26" s="124">
        <v>124.420047</v>
      </c>
      <c r="E26" s="124">
        <v>125.35151999999999</v>
      </c>
      <c r="F26" s="124">
        <v>109.698306</v>
      </c>
      <c r="G26" s="124">
        <v>136.97874999999999</v>
      </c>
      <c r="H26" s="124">
        <v>453.29557899999998</v>
      </c>
      <c r="I26" s="124">
        <v>38.497987999999999</v>
      </c>
      <c r="J26" s="124">
        <v>61.359870000000001</v>
      </c>
      <c r="K26" s="124">
        <v>483.18207876344638</v>
      </c>
      <c r="L26" s="124">
        <v>341.643666</v>
      </c>
      <c r="M26" s="124">
        <v>257.090328</v>
      </c>
      <c r="N26" s="124">
        <v>747.45977100000005</v>
      </c>
      <c r="O26" s="124">
        <v>147.97250600000001</v>
      </c>
      <c r="P26" s="124">
        <v>147.317024</v>
      </c>
      <c r="Q26" s="124">
        <v>256.04422547839999</v>
      </c>
      <c r="R26" s="124">
        <v>292.02819599999998</v>
      </c>
      <c r="S26" s="124">
        <v>218.67675500000001</v>
      </c>
      <c r="T26" s="124">
        <v>75.254469999999998</v>
      </c>
      <c r="U26" s="124">
        <v>170.31050999999999</v>
      </c>
      <c r="V26" s="124">
        <v>153.47772596377783</v>
      </c>
      <c r="W26" s="124">
        <v>273.18277097683517</v>
      </c>
      <c r="X26" s="122">
        <f t="shared" si="1"/>
        <v>1001.65112</v>
      </c>
      <c r="Y26" s="122">
        <f t="shared" si="2"/>
        <v>1173.3142657634462</v>
      </c>
      <c r="Z26" s="122">
        <f t="shared" si="3"/>
        <v>2653.7974514783996</v>
      </c>
      <c r="AA26" s="122">
        <f t="shared" si="4"/>
        <v>153.47772596377783</v>
      </c>
      <c r="AB26" s="122">
        <f t="shared" si="19"/>
        <v>4675.2851112780681</v>
      </c>
      <c r="AC26" s="122">
        <f t="shared" si="6"/>
        <v>273.18277097683517</v>
      </c>
      <c r="AD26" s="122">
        <f t="shared" si="8"/>
        <v>4948.4678822549031</v>
      </c>
      <c r="AE26" s="123">
        <f t="shared" si="20"/>
        <v>1.8377833692699186E-2</v>
      </c>
      <c r="AF26" s="126">
        <v>151.27906522763283</v>
      </c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8"/>
      <c r="AY26" s="121"/>
      <c r="AZ26" s="122">
        <v>244.66217800000001</v>
      </c>
      <c r="BA26" s="121">
        <f t="shared" si="18"/>
        <v>244.66217800000001</v>
      </c>
    </row>
    <row r="27" spans="1:53" ht="15.75" customHeight="1">
      <c r="B27" s="121">
        <v>2</v>
      </c>
      <c r="C27" s="124">
        <v>395.48273500000005</v>
      </c>
      <c r="D27" s="124">
        <v>102.98153600000001</v>
      </c>
      <c r="E27" s="124">
        <v>186.857461</v>
      </c>
      <c r="F27" s="124">
        <v>106.173963</v>
      </c>
      <c r="G27" s="124">
        <v>146.43867399999999</v>
      </c>
      <c r="H27" s="124">
        <v>460.38610399999999</v>
      </c>
      <c r="I27" s="124">
        <v>38.139175999999999</v>
      </c>
      <c r="J27" s="124">
        <v>58.837207999999997</v>
      </c>
      <c r="K27" s="124">
        <v>480.47843976344637</v>
      </c>
      <c r="L27" s="124">
        <v>338.07987400000002</v>
      </c>
      <c r="M27" s="124">
        <v>248.44579100000001</v>
      </c>
      <c r="N27" s="124">
        <v>655.10347300000001</v>
      </c>
      <c r="O27" s="124">
        <v>148.40471400000001</v>
      </c>
      <c r="P27" s="124">
        <v>156.453687</v>
      </c>
      <c r="Q27" s="124">
        <v>238.80062547839998</v>
      </c>
      <c r="R27" s="124">
        <v>301.76231999999999</v>
      </c>
      <c r="S27" s="124">
        <v>228.29653400000001</v>
      </c>
      <c r="T27" s="124">
        <v>76.812445999999994</v>
      </c>
      <c r="U27" s="124">
        <v>264.96131200000002</v>
      </c>
      <c r="V27" s="124">
        <v>173.464181050848</v>
      </c>
      <c r="W27" s="124">
        <v>285.8582860149229</v>
      </c>
      <c r="X27" s="122">
        <f t="shared" si="1"/>
        <v>791.49569500000007</v>
      </c>
      <c r="Y27" s="122">
        <f t="shared" si="2"/>
        <v>1184.2796017634464</v>
      </c>
      <c r="Z27" s="122">
        <f t="shared" si="3"/>
        <v>2657.1207764783999</v>
      </c>
      <c r="AA27" s="122">
        <f t="shared" si="4"/>
        <v>173.464181050848</v>
      </c>
      <c r="AB27" s="122">
        <f t="shared" si="19"/>
        <v>4459.431892190998</v>
      </c>
      <c r="AC27" s="122">
        <f t="shared" si="6"/>
        <v>285.8582860149229</v>
      </c>
      <c r="AD27" s="122">
        <f t="shared" si="8"/>
        <v>4745.2901782059207</v>
      </c>
      <c r="AE27" s="123">
        <f t="shared" si="20"/>
        <v>3.7086694910372309E-2</v>
      </c>
      <c r="AF27" s="126">
        <v>52.597280470474999</v>
      </c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21"/>
      <c r="AZ27" s="122">
        <v>223.40953500000001</v>
      </c>
      <c r="BA27" s="121">
        <f t="shared" si="18"/>
        <v>223.40953500000001</v>
      </c>
    </row>
    <row r="28" spans="1:53" ht="15.75" customHeight="1">
      <c r="B28" s="121">
        <v>3</v>
      </c>
      <c r="C28" s="124">
        <v>1666.6397480000001</v>
      </c>
      <c r="D28" s="124">
        <v>93.577287999999996</v>
      </c>
      <c r="E28" s="124">
        <v>188.655058</v>
      </c>
      <c r="F28" s="124">
        <v>125.739302</v>
      </c>
      <c r="G28" s="124">
        <v>149.841725</v>
      </c>
      <c r="H28" s="124">
        <v>451.29234700000001</v>
      </c>
      <c r="I28" s="124">
        <v>34.356371000000003</v>
      </c>
      <c r="J28" s="124">
        <v>62.091437999999997</v>
      </c>
      <c r="K28" s="124">
        <v>473.3644377634464</v>
      </c>
      <c r="L28" s="124">
        <v>338.62566199999998</v>
      </c>
      <c r="M28" s="124">
        <v>239.19627500000001</v>
      </c>
      <c r="N28" s="124">
        <v>708.27926100000002</v>
      </c>
      <c r="O28" s="124">
        <v>153.361831</v>
      </c>
      <c r="P28" s="124">
        <v>129.70570499999999</v>
      </c>
      <c r="Q28" s="124">
        <v>224.04871147839998</v>
      </c>
      <c r="R28" s="124">
        <v>305.85303699999997</v>
      </c>
      <c r="S28" s="124">
        <v>232.70812900000001</v>
      </c>
      <c r="T28" s="124">
        <v>78.051634000000007</v>
      </c>
      <c r="U28" s="124">
        <v>226.67058700000001</v>
      </c>
      <c r="V28" s="124">
        <v>130.06169051141421</v>
      </c>
      <c r="W28" s="124">
        <v>344.67269286419798</v>
      </c>
      <c r="X28" s="122">
        <f t="shared" si="1"/>
        <v>2074.6113960000002</v>
      </c>
      <c r="Y28" s="122">
        <f t="shared" si="2"/>
        <v>1170.9463187634465</v>
      </c>
      <c r="Z28" s="122">
        <f t="shared" si="3"/>
        <v>2636.5008324783998</v>
      </c>
      <c r="AA28" s="122">
        <f t="shared" si="4"/>
        <v>130.06169051141421</v>
      </c>
      <c r="AB28" s="122">
        <f t="shared" si="19"/>
        <v>5751.9968567304322</v>
      </c>
      <c r="AC28" s="122">
        <f t="shared" si="6"/>
        <v>344.67269286419798</v>
      </c>
      <c r="AD28" s="122">
        <f t="shared" si="8"/>
        <v>6096.6695495946306</v>
      </c>
      <c r="AE28" s="123">
        <f t="shared" si="20"/>
        <v>3.163079282924719E-2</v>
      </c>
      <c r="AF28" s="126">
        <v>108.79687700845267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8"/>
      <c r="AY28" s="121"/>
      <c r="AZ28" s="122">
        <v>232.226012</v>
      </c>
      <c r="BA28" s="121">
        <f t="shared" si="18"/>
        <v>232.226012</v>
      </c>
    </row>
    <row r="29" spans="1:53">
      <c r="B29" s="121">
        <v>4</v>
      </c>
      <c r="C29" s="124">
        <v>1775.0962689999999</v>
      </c>
      <c r="D29" s="124">
        <v>181.12112999999999</v>
      </c>
      <c r="E29" s="124">
        <v>186.496115</v>
      </c>
      <c r="F29" s="124">
        <v>118.588429</v>
      </c>
      <c r="G29" s="124">
        <v>147.94085200000001</v>
      </c>
      <c r="H29" s="124">
        <v>478.62597</v>
      </c>
      <c r="I29" s="124">
        <v>40.706465000000001</v>
      </c>
      <c r="J29" s="124">
        <v>64.111484000000004</v>
      </c>
      <c r="K29" s="124">
        <v>464.82777976344642</v>
      </c>
      <c r="L29" s="124">
        <v>369.58180700000003</v>
      </c>
      <c r="M29" s="124">
        <v>217.26844700000001</v>
      </c>
      <c r="N29" s="124">
        <v>679.25749499999995</v>
      </c>
      <c r="O29" s="124">
        <v>174.42566500000001</v>
      </c>
      <c r="P29" s="124">
        <v>244.42358400000001</v>
      </c>
      <c r="Q29" s="124">
        <v>225.86898747839999</v>
      </c>
      <c r="R29" s="124">
        <v>308.55644599999999</v>
      </c>
      <c r="S29" s="124">
        <v>235.218582</v>
      </c>
      <c r="T29" s="124">
        <v>81.681450999999996</v>
      </c>
      <c r="U29" s="124">
        <v>183.157591</v>
      </c>
      <c r="V29" s="124">
        <v>281.60417193631059</v>
      </c>
      <c r="W29" s="124">
        <v>650.55661481514426</v>
      </c>
      <c r="X29" s="122">
        <f t="shared" si="1"/>
        <v>2261.3019429999999</v>
      </c>
      <c r="Y29" s="122">
        <f t="shared" si="2"/>
        <v>1196.2125507634464</v>
      </c>
      <c r="Z29" s="122">
        <f t="shared" si="3"/>
        <v>2719.4400554784002</v>
      </c>
      <c r="AA29" s="122">
        <f t="shared" si="4"/>
        <v>281.60417193631059</v>
      </c>
      <c r="AB29" s="122">
        <f t="shared" si="19"/>
        <v>5895.3503773055363</v>
      </c>
      <c r="AC29" s="122">
        <f t="shared" si="6"/>
        <v>650.55661481514426</v>
      </c>
      <c r="AD29" s="122">
        <f t="shared" si="8"/>
        <v>6545.906992120681</v>
      </c>
      <c r="AE29" s="123">
        <f t="shared" si="20"/>
        <v>9.8418260156226234E-2</v>
      </c>
      <c r="AF29" s="126">
        <v>221.84024726514176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121"/>
      <c r="AZ29" s="122">
        <v>233.502275</v>
      </c>
      <c r="BA29" s="121">
        <f t="shared" si="18"/>
        <v>233.502275</v>
      </c>
    </row>
    <row r="30" spans="1:53">
      <c r="A30" s="115">
        <v>2010</v>
      </c>
      <c r="B30" s="121">
        <v>1</v>
      </c>
      <c r="C30" s="124">
        <v>633.60749999999996</v>
      </c>
      <c r="D30" s="124">
        <v>122.22539999999999</v>
      </c>
      <c r="E30" s="124">
        <v>174.13800000000001</v>
      </c>
      <c r="F30" s="124">
        <v>83.921999999999997</v>
      </c>
      <c r="G30" s="124">
        <v>121.6591</v>
      </c>
      <c r="H30" s="124">
        <v>549.78309999999999</v>
      </c>
      <c r="I30" s="124">
        <v>43.940750000000001</v>
      </c>
      <c r="J30" s="124">
        <v>62.658279999999998</v>
      </c>
      <c r="K30" s="124">
        <v>497.50333999999998</v>
      </c>
      <c r="L30" s="124">
        <v>391.75099999999998</v>
      </c>
      <c r="M30" s="124">
        <v>268.6404</v>
      </c>
      <c r="N30" s="124">
        <v>849.8569</v>
      </c>
      <c r="O30" s="124">
        <v>190.4837</v>
      </c>
      <c r="P30" s="124">
        <v>189.86179999999999</v>
      </c>
      <c r="Q30" s="124">
        <v>271.91213777788158</v>
      </c>
      <c r="R30" s="124">
        <v>297.4966</v>
      </c>
      <c r="S30" s="124">
        <v>230.86160000000001</v>
      </c>
      <c r="T30" s="124">
        <v>83.964280000000002</v>
      </c>
      <c r="U30" s="124">
        <v>290</v>
      </c>
      <c r="V30" s="124">
        <v>208.07077347686348</v>
      </c>
      <c r="W30" s="124">
        <v>264.74219361102638</v>
      </c>
      <c r="X30" s="122">
        <f t="shared" si="1"/>
        <v>1013.8929000000001</v>
      </c>
      <c r="Y30" s="122">
        <f t="shared" si="2"/>
        <v>1275.54457</v>
      </c>
      <c r="Z30" s="122">
        <f t="shared" si="3"/>
        <v>3064.8284177778819</v>
      </c>
      <c r="AA30" s="122">
        <f t="shared" si="4"/>
        <v>208.07077347686348</v>
      </c>
      <c r="AB30" s="122">
        <f t="shared" si="19"/>
        <v>5146.1951143010174</v>
      </c>
      <c r="AC30" s="122">
        <f t="shared" si="6"/>
        <v>264.74219361102638</v>
      </c>
      <c r="AD30" s="122">
        <f t="shared" si="8"/>
        <v>5410.9373079120442</v>
      </c>
      <c r="AE30" s="123">
        <f t="shared" si="20"/>
        <v>9.3457093520915135E-2</v>
      </c>
      <c r="AF30" s="126">
        <v>204.27995169387793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21"/>
      <c r="AZ30" s="122">
        <v>153.16720000000001</v>
      </c>
      <c r="BA30" s="121">
        <f>SUM(AY30:AZ30)</f>
        <v>153.16720000000001</v>
      </c>
    </row>
    <row r="31" spans="1:53">
      <c r="B31" s="121">
        <v>2</v>
      </c>
      <c r="C31" s="124">
        <v>471.1386</v>
      </c>
      <c r="D31" s="124">
        <v>103.56</v>
      </c>
      <c r="E31" s="124">
        <v>192.63749999999999</v>
      </c>
      <c r="F31" s="124">
        <v>120.02460000000001</v>
      </c>
      <c r="G31" s="124">
        <v>137.99529999999999</v>
      </c>
      <c r="H31" s="124">
        <v>474.09010000000001</v>
      </c>
      <c r="I31" s="124">
        <v>45.528730000000003</v>
      </c>
      <c r="J31" s="124">
        <v>64.736760000000004</v>
      </c>
      <c r="K31" s="124">
        <v>507.00325700000002</v>
      </c>
      <c r="L31" s="124">
        <v>394.60050000000001</v>
      </c>
      <c r="M31" s="124">
        <v>232.37370000000001</v>
      </c>
      <c r="N31" s="124">
        <v>711.83550000000002</v>
      </c>
      <c r="O31" s="124">
        <v>175.0532</v>
      </c>
      <c r="P31" s="124">
        <v>116.7433</v>
      </c>
      <c r="Q31" s="124">
        <v>278.8272077778816</v>
      </c>
      <c r="R31" s="124">
        <v>310.98329999999999</v>
      </c>
      <c r="S31" s="124">
        <v>234.1009</v>
      </c>
      <c r="T31" s="124">
        <v>85.102609999999999</v>
      </c>
      <c r="U31" s="124">
        <v>231.34739999999999</v>
      </c>
      <c r="V31" s="124">
        <v>187.27975411731867</v>
      </c>
      <c r="W31" s="124">
        <v>398.22760853290885</v>
      </c>
      <c r="X31" s="122">
        <f t="shared" si="1"/>
        <v>887.36069999999995</v>
      </c>
      <c r="Y31" s="122">
        <f t="shared" si="2"/>
        <v>1229.354147</v>
      </c>
      <c r="Z31" s="122">
        <f t="shared" si="3"/>
        <v>2770.9676177778815</v>
      </c>
      <c r="AA31" s="122">
        <f t="shared" si="4"/>
        <v>187.27975411731867</v>
      </c>
      <c r="AB31" s="122">
        <f t="shared" si="19"/>
        <v>4700.4027106605627</v>
      </c>
      <c r="AC31" s="122">
        <f t="shared" si="6"/>
        <v>398.22760853290885</v>
      </c>
      <c r="AD31" s="122">
        <f t="shared" si="8"/>
        <v>5098.6303191934712</v>
      </c>
      <c r="AE31" s="123">
        <f t="shared" si="20"/>
        <v>7.4461229496641579E-2</v>
      </c>
      <c r="AF31" s="126">
        <v>67.774288561128955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21"/>
      <c r="AZ31" s="122">
        <v>236.62729999999999</v>
      </c>
      <c r="BA31" s="121">
        <f t="shared" si="18"/>
        <v>236.62729999999999</v>
      </c>
    </row>
    <row r="32" spans="1:53">
      <c r="B32" s="121">
        <v>3</v>
      </c>
      <c r="C32" s="124">
        <v>1795.3230000000001</v>
      </c>
      <c r="D32" s="124">
        <v>97.076369999999997</v>
      </c>
      <c r="E32" s="124">
        <v>204.7911</v>
      </c>
      <c r="F32" s="124">
        <v>176.0659</v>
      </c>
      <c r="G32" s="124">
        <v>187.67939999999999</v>
      </c>
      <c r="H32" s="124">
        <v>464.07990000000001</v>
      </c>
      <c r="I32" s="124">
        <v>40.906610000000001</v>
      </c>
      <c r="J32" s="124">
        <v>66.141729999999995</v>
      </c>
      <c r="K32" s="124">
        <v>470.39413100000002</v>
      </c>
      <c r="L32" s="124">
        <v>400.6558</v>
      </c>
      <c r="M32" s="124">
        <v>263.92200000000003</v>
      </c>
      <c r="N32" s="124">
        <v>706.27099999999996</v>
      </c>
      <c r="O32" s="124">
        <v>194.53299999999999</v>
      </c>
      <c r="P32" s="124">
        <v>247.62139999999999</v>
      </c>
      <c r="Q32" s="124">
        <v>259.25883477788159</v>
      </c>
      <c r="R32" s="124">
        <v>318.988</v>
      </c>
      <c r="S32" s="124">
        <v>245.50620000000001</v>
      </c>
      <c r="T32" s="124">
        <v>87.887299999999996</v>
      </c>
      <c r="U32" s="124">
        <v>222.04086000000001</v>
      </c>
      <c r="V32" s="124">
        <v>199.82762073182275</v>
      </c>
      <c r="W32" s="124">
        <v>522.30303048989708</v>
      </c>
      <c r="X32" s="122">
        <f t="shared" si="1"/>
        <v>2273.2563700000001</v>
      </c>
      <c r="Y32" s="122">
        <f t="shared" si="2"/>
        <v>1229.201771</v>
      </c>
      <c r="Z32" s="122">
        <f t="shared" si="3"/>
        <v>2946.6843947778812</v>
      </c>
      <c r="AA32" s="122">
        <f t="shared" si="4"/>
        <v>199.82762073182275</v>
      </c>
      <c r="AB32" s="122">
        <f t="shared" si="19"/>
        <v>6249.3149150460576</v>
      </c>
      <c r="AC32" s="122">
        <f t="shared" si="6"/>
        <v>522.30303048989708</v>
      </c>
      <c r="AD32" s="122">
        <f t="shared" si="8"/>
        <v>6771.6179455359543</v>
      </c>
      <c r="AE32" s="123">
        <f t="shared" si="20"/>
        <v>0.11070772172426513</v>
      </c>
      <c r="AF32" s="126">
        <v>135.04211623348954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21"/>
      <c r="AZ32" s="122">
        <v>318.56450000000001</v>
      </c>
      <c r="BA32" s="121">
        <f t="shared" si="18"/>
        <v>318.56450000000001</v>
      </c>
    </row>
    <row r="33" spans="1:53">
      <c r="B33" s="121">
        <v>4</v>
      </c>
      <c r="C33" s="124">
        <v>1803.33</v>
      </c>
      <c r="D33" s="124">
        <v>202.63820000000001</v>
      </c>
      <c r="E33" s="124">
        <v>185.0335</v>
      </c>
      <c r="F33" s="124">
        <v>86.987470000000002</v>
      </c>
      <c r="G33" s="124">
        <v>242.86619999999999</v>
      </c>
      <c r="H33" s="124">
        <v>495.74689999999998</v>
      </c>
      <c r="I33" s="124">
        <v>39.923909999999999</v>
      </c>
      <c r="J33" s="124">
        <v>65.863230000000001</v>
      </c>
      <c r="K33" s="124">
        <v>474.49927200000002</v>
      </c>
      <c r="L33" s="124">
        <v>386.09269999999998</v>
      </c>
      <c r="M33" s="124">
        <v>222.9639</v>
      </c>
      <c r="N33" s="124">
        <v>746.33659999999998</v>
      </c>
      <c r="O33" s="124">
        <v>216.83</v>
      </c>
      <c r="P33" s="124">
        <v>237.27340000000001</v>
      </c>
      <c r="Q33" s="124">
        <v>266.05067177788158</v>
      </c>
      <c r="R33" s="124">
        <v>321.53210000000001</v>
      </c>
      <c r="S33" s="124">
        <v>252.7313</v>
      </c>
      <c r="T33" s="124">
        <v>89.945819999999998</v>
      </c>
      <c r="U33" s="124">
        <v>192.11180000000002</v>
      </c>
      <c r="V33" s="124">
        <v>201.47333511728311</v>
      </c>
      <c r="W33" s="124">
        <v>491.72518498143745</v>
      </c>
      <c r="X33" s="122">
        <f t="shared" si="1"/>
        <v>2277.9891699999998</v>
      </c>
      <c r="Y33" s="122">
        <f t="shared" si="2"/>
        <v>1318.899512</v>
      </c>
      <c r="Z33" s="122">
        <f t="shared" si="3"/>
        <v>2931.8682917778815</v>
      </c>
      <c r="AA33" s="122">
        <f t="shared" si="4"/>
        <v>201.47333511728311</v>
      </c>
      <c r="AB33" s="122">
        <f t="shared" si="19"/>
        <v>6327.2836386605977</v>
      </c>
      <c r="AC33" s="122">
        <f t="shared" si="6"/>
        <v>491.72518498143745</v>
      </c>
      <c r="AD33" s="122">
        <f t="shared" si="8"/>
        <v>6819.0088236420352</v>
      </c>
      <c r="AE33" s="123">
        <f t="shared" si="20"/>
        <v>4.1721007012486933E-2</v>
      </c>
      <c r="AF33" s="126">
        <v>269.59769649567858</v>
      </c>
      <c r="AG33" s="129">
        <v>64.617952425544985</v>
      </c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8"/>
      <c r="AY33" s="121"/>
      <c r="AZ33" s="122">
        <v>323.84100000000001</v>
      </c>
      <c r="BA33" s="121">
        <f t="shared" si="18"/>
        <v>323.84100000000001</v>
      </c>
    </row>
    <row r="34" spans="1:53">
      <c r="A34" s="115">
        <v>2011</v>
      </c>
      <c r="B34" s="121">
        <v>1</v>
      </c>
      <c r="C34" s="124">
        <v>638.61912215039467</v>
      </c>
      <c r="D34" s="124">
        <v>135.70879920854694</v>
      </c>
      <c r="E34" s="124">
        <v>164.82812699971956</v>
      </c>
      <c r="F34" s="124">
        <v>73.536530403805628</v>
      </c>
      <c r="G34" s="124">
        <v>371.9676331536163</v>
      </c>
      <c r="H34" s="124">
        <v>461.30831632016509</v>
      </c>
      <c r="I34" s="124">
        <v>41.412653571886068</v>
      </c>
      <c r="J34" s="124">
        <v>65.421165505253569</v>
      </c>
      <c r="K34" s="124">
        <v>579.76189309626898</v>
      </c>
      <c r="L34" s="124">
        <v>501.24416095387664</v>
      </c>
      <c r="M34" s="124">
        <v>254.12079853049153</v>
      </c>
      <c r="N34" s="124">
        <v>841.06551289793663</v>
      </c>
      <c r="O34" s="124">
        <v>253.51943997435237</v>
      </c>
      <c r="P34" s="124">
        <v>191.62028484182994</v>
      </c>
      <c r="Q34" s="124">
        <v>348.81356976603479</v>
      </c>
      <c r="R34" s="124">
        <v>338.19145541594366</v>
      </c>
      <c r="S34" s="124">
        <v>240.60895219853109</v>
      </c>
      <c r="T34" s="124">
        <v>91.050548051965649</v>
      </c>
      <c r="U34" s="124">
        <v>181.14246438338105</v>
      </c>
      <c r="V34" s="124">
        <v>192.60688734230342</v>
      </c>
      <c r="W34" s="124">
        <v>507.40685680181861</v>
      </c>
      <c r="X34" s="122">
        <f t="shared" si="1"/>
        <v>1012.6925787624667</v>
      </c>
      <c r="Y34" s="122">
        <f t="shared" si="2"/>
        <v>1519.87166164719</v>
      </c>
      <c r="Z34" s="122">
        <f t="shared" si="3"/>
        <v>3241.3771870143432</v>
      </c>
      <c r="AA34" s="122">
        <f t="shared" si="4"/>
        <v>192.60688734230342</v>
      </c>
      <c r="AB34" s="122">
        <f t="shared" si="19"/>
        <v>5581.3345400816961</v>
      </c>
      <c r="AC34" s="122">
        <f t="shared" si="6"/>
        <v>507.40685680181861</v>
      </c>
      <c r="AD34" s="122">
        <f t="shared" si="8"/>
        <v>6088.7413968835144</v>
      </c>
      <c r="AE34" s="123">
        <f t="shared" si="20"/>
        <v>0.12526555944020346</v>
      </c>
      <c r="AF34" s="126">
        <v>231.08081340994445</v>
      </c>
      <c r="AG34" s="129">
        <v>239.85381735510268</v>
      </c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121"/>
      <c r="AZ34" s="122">
        <v>350.88057514056118</v>
      </c>
      <c r="BA34" s="121">
        <f t="shared" si="18"/>
        <v>350.88057514056118</v>
      </c>
    </row>
    <row r="35" spans="1:53">
      <c r="B35" s="121">
        <v>2</v>
      </c>
      <c r="C35" s="124">
        <v>504.44266057232227</v>
      </c>
      <c r="D35" s="124">
        <v>137.72017635461955</v>
      </c>
      <c r="E35" s="124">
        <v>165.82732555942934</v>
      </c>
      <c r="F35" s="124">
        <v>95.304639842943516</v>
      </c>
      <c r="G35" s="124">
        <v>533.08439838966024</v>
      </c>
      <c r="H35" s="124">
        <v>585.17646255017962</v>
      </c>
      <c r="I35" s="124">
        <v>42.502148037509222</v>
      </c>
      <c r="J35" s="124">
        <v>67.854279599369562</v>
      </c>
      <c r="K35" s="124">
        <v>523.45566983224717</v>
      </c>
      <c r="L35" s="124">
        <v>425.84552226963052</v>
      </c>
      <c r="M35" s="124">
        <v>243.86870860760982</v>
      </c>
      <c r="N35" s="124">
        <v>850.50246926106172</v>
      </c>
      <c r="O35" s="124">
        <v>243.25463020596021</v>
      </c>
      <c r="P35" s="124">
        <v>212.58427143470081</v>
      </c>
      <c r="Q35" s="124">
        <v>231.17191197620707</v>
      </c>
      <c r="R35" s="124">
        <v>335.52495411805262</v>
      </c>
      <c r="S35" s="124">
        <v>245.04744359642595</v>
      </c>
      <c r="T35" s="124">
        <v>87.987580772479973</v>
      </c>
      <c r="U35" s="124">
        <v>230.01832230432382</v>
      </c>
      <c r="V35" s="124">
        <v>247.14447686724236</v>
      </c>
      <c r="W35" s="124">
        <v>475.21192405244517</v>
      </c>
      <c r="X35" s="122">
        <f t="shared" si="1"/>
        <v>903.29480232931473</v>
      </c>
      <c r="Y35" s="122">
        <f t="shared" si="2"/>
        <v>1752.0729584089659</v>
      </c>
      <c r="Z35" s="122">
        <f t="shared" si="3"/>
        <v>3105.805814546452</v>
      </c>
      <c r="AA35" s="122">
        <f t="shared" si="4"/>
        <v>247.14447686724236</v>
      </c>
      <c r="AB35" s="122">
        <f t="shared" si="19"/>
        <v>5514.0290984174899</v>
      </c>
      <c r="AC35" s="122">
        <f t="shared" si="6"/>
        <v>475.21192405244517</v>
      </c>
      <c r="AD35" s="122">
        <f t="shared" si="8"/>
        <v>5989.2410224699352</v>
      </c>
      <c r="AE35" s="123">
        <f t="shared" si="20"/>
        <v>0.17467646162221584</v>
      </c>
      <c r="AF35" s="126">
        <v>77.119567599282561</v>
      </c>
      <c r="AG35" s="129">
        <v>331.94536133800017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21"/>
      <c r="AZ35" s="122">
        <v>341.12575291637057</v>
      </c>
      <c r="BA35" s="121">
        <f t="shared" si="18"/>
        <v>341.12575291637057</v>
      </c>
    </row>
    <row r="36" spans="1:53">
      <c r="B36" s="121">
        <v>3</v>
      </c>
      <c r="C36" s="124">
        <v>1851.6285191442817</v>
      </c>
      <c r="D36" s="124">
        <v>131.04713688176676</v>
      </c>
      <c r="E36" s="124">
        <v>161.74857361617538</v>
      </c>
      <c r="F36" s="124">
        <v>142.32831415025962</v>
      </c>
      <c r="G36" s="124">
        <v>605.58195594227641</v>
      </c>
      <c r="H36" s="124">
        <v>580.99795036333899</v>
      </c>
      <c r="I36" s="124">
        <v>40.067439617204059</v>
      </c>
      <c r="J36" s="124">
        <v>66.995897769381017</v>
      </c>
      <c r="K36" s="124">
        <v>604.50685467853998</v>
      </c>
      <c r="L36" s="124">
        <v>387.9469817446718</v>
      </c>
      <c r="M36" s="124">
        <v>241.36901873522166</v>
      </c>
      <c r="N36" s="124">
        <v>841.55461711560588</v>
      </c>
      <c r="O36" s="124">
        <v>233.84670539872846</v>
      </c>
      <c r="P36" s="124">
        <v>182.04547811557683</v>
      </c>
      <c r="Q36" s="124">
        <v>303.08570777708837</v>
      </c>
      <c r="R36" s="124">
        <v>334.00916374437861</v>
      </c>
      <c r="S36" s="124">
        <v>252.10721148292737</v>
      </c>
      <c r="T36" s="124">
        <v>90.250528621776056</v>
      </c>
      <c r="U36" s="124">
        <v>332.42241296751581</v>
      </c>
      <c r="V36" s="124">
        <v>222.10892922980941</v>
      </c>
      <c r="W36" s="124">
        <v>443.65354612163895</v>
      </c>
      <c r="X36" s="122">
        <f t="shared" ref="X36:X53" si="21">C36+D36+E36+F36</f>
        <v>2286.7525437924837</v>
      </c>
      <c r="Y36" s="122">
        <f t="shared" ref="Y36:Y53" si="22">G36+H36+I36+J36+K36</f>
        <v>1898.1500983707406</v>
      </c>
      <c r="Z36" s="122">
        <f t="shared" ref="Z36:Z53" si="23">L36+M36+N36+O36+P36+Q36+R36+S36+T36+U36</f>
        <v>3198.6378257034908</v>
      </c>
      <c r="AA36" s="122">
        <f t="shared" ref="AA36:AA53" si="24">V36</f>
        <v>222.10892922980941</v>
      </c>
      <c r="AB36" s="122">
        <f t="shared" si="19"/>
        <v>7161.4315386369053</v>
      </c>
      <c r="AC36" s="122">
        <f t="shared" ref="AC36:AC53" si="25">W36</f>
        <v>443.65354612163895</v>
      </c>
      <c r="AD36" s="122">
        <f t="shared" si="8"/>
        <v>7605.0850847585443</v>
      </c>
      <c r="AE36" s="123">
        <f t="shared" si="20"/>
        <v>0.12308242224032084</v>
      </c>
      <c r="AF36" s="126">
        <v>154.37852099465167</v>
      </c>
      <c r="AG36" s="129">
        <v>396.77217814279834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121"/>
      <c r="AZ36" s="122">
        <v>335.70344491733601</v>
      </c>
      <c r="BA36" s="121">
        <f t="shared" si="18"/>
        <v>335.70344491733601</v>
      </c>
    </row>
    <row r="37" spans="1:53">
      <c r="B37" s="121">
        <v>4</v>
      </c>
      <c r="C37" s="124">
        <v>1882.9169815138005</v>
      </c>
      <c r="D37" s="124">
        <v>147.82438860606672</v>
      </c>
      <c r="E37" s="124">
        <v>158.26008862467589</v>
      </c>
      <c r="F37" s="124">
        <v>115.35536076799117</v>
      </c>
      <c r="G37" s="124">
        <v>604.90431686889087</v>
      </c>
      <c r="H37" s="124">
        <v>693.44627076631627</v>
      </c>
      <c r="I37" s="124">
        <v>44.945159029400649</v>
      </c>
      <c r="J37" s="124">
        <v>66.695901757695907</v>
      </c>
      <c r="K37" s="124">
        <v>576.97127421435619</v>
      </c>
      <c r="L37" s="124">
        <v>430.7621676431383</v>
      </c>
      <c r="M37" s="124">
        <v>283.90834695077183</v>
      </c>
      <c r="N37" s="124">
        <v>812.75924853539641</v>
      </c>
      <c r="O37" s="124">
        <v>178.35926197095918</v>
      </c>
      <c r="P37" s="124">
        <v>213.15543524789234</v>
      </c>
      <c r="Q37" s="124">
        <v>344.06863401887279</v>
      </c>
      <c r="R37" s="124">
        <v>333.65896924762518</v>
      </c>
      <c r="S37" s="124">
        <v>262.05675561011572</v>
      </c>
      <c r="T37" s="124">
        <v>94.916014153778306</v>
      </c>
      <c r="U37" s="124">
        <v>313.25115034477915</v>
      </c>
      <c r="V37" s="124">
        <v>241.74160516377893</v>
      </c>
      <c r="W37" s="124">
        <v>486.32386659906274</v>
      </c>
      <c r="X37" s="122">
        <f t="shared" si="21"/>
        <v>2304.356819512534</v>
      </c>
      <c r="Y37" s="122">
        <f t="shared" si="22"/>
        <v>1986.9629226366601</v>
      </c>
      <c r="Z37" s="122">
        <f t="shared" si="23"/>
        <v>3266.8959837233288</v>
      </c>
      <c r="AA37" s="122">
        <f t="shared" si="24"/>
        <v>241.74160516377893</v>
      </c>
      <c r="AB37" s="122">
        <f t="shared" si="19"/>
        <v>7316.4741207087436</v>
      </c>
      <c r="AC37" s="122">
        <f t="shared" si="25"/>
        <v>486.32386659906274</v>
      </c>
      <c r="AD37" s="122">
        <f t="shared" si="8"/>
        <v>7802.7979873078066</v>
      </c>
      <c r="AE37" s="123">
        <f t="shared" si="20"/>
        <v>0.14427157804150337</v>
      </c>
      <c r="AF37" s="126">
        <v>308.85231839808085</v>
      </c>
      <c r="AG37" s="129">
        <v>403.5386431640988</v>
      </c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8"/>
      <c r="AY37" s="121"/>
      <c r="AZ37" s="122">
        <v>386.79022702573218</v>
      </c>
      <c r="BA37" s="121">
        <f t="shared" si="18"/>
        <v>386.79022702573218</v>
      </c>
    </row>
    <row r="38" spans="1:53">
      <c r="A38" s="115">
        <v>2012</v>
      </c>
      <c r="B38" s="121">
        <v>1</v>
      </c>
      <c r="C38" s="124">
        <v>629.39187202419441</v>
      </c>
      <c r="D38" s="124">
        <v>125.34084087957872</v>
      </c>
      <c r="E38" s="124">
        <v>138.37565764246909</v>
      </c>
      <c r="F38" s="124">
        <v>112.77677228873701</v>
      </c>
      <c r="G38" s="124">
        <v>583.4917761785731</v>
      </c>
      <c r="H38" s="124">
        <v>603.58934149931724</v>
      </c>
      <c r="I38" s="124">
        <v>47.086406596750741</v>
      </c>
      <c r="J38" s="124">
        <v>66.916648720100284</v>
      </c>
      <c r="K38" s="124">
        <v>655.62396193753523</v>
      </c>
      <c r="L38" s="124">
        <v>440.21707507299942</v>
      </c>
      <c r="M38" s="124">
        <v>274.18034248003499</v>
      </c>
      <c r="N38" s="124">
        <v>1773.2706066795129</v>
      </c>
      <c r="O38" s="124">
        <v>282.61770098043218</v>
      </c>
      <c r="P38" s="124">
        <v>219.74122261919803</v>
      </c>
      <c r="Q38" s="124">
        <v>351.80760506376703</v>
      </c>
      <c r="R38" s="124">
        <v>345.58678380332435</v>
      </c>
      <c r="S38" s="124">
        <v>266.02256340932598</v>
      </c>
      <c r="T38" s="124">
        <v>97.088490475891277</v>
      </c>
      <c r="U38" s="124">
        <v>334.37891695560609</v>
      </c>
      <c r="V38" s="124">
        <v>238.15665348624279</v>
      </c>
      <c r="W38" s="124">
        <v>502.1511584505451</v>
      </c>
      <c r="X38" s="122">
        <f t="shared" si="21"/>
        <v>1005.8851428349792</v>
      </c>
      <c r="Y38" s="122">
        <f t="shared" si="22"/>
        <v>1956.7081349322766</v>
      </c>
      <c r="Z38" s="122">
        <f t="shared" si="23"/>
        <v>4384.9113075400919</v>
      </c>
      <c r="AA38" s="122">
        <f t="shared" si="24"/>
        <v>238.15665348624279</v>
      </c>
      <c r="AB38" s="122">
        <f t="shared" si="19"/>
        <v>7109.3479318211048</v>
      </c>
      <c r="AC38" s="122">
        <f t="shared" si="25"/>
        <v>502.1511584505451</v>
      </c>
      <c r="AD38" s="122">
        <f t="shared" si="8"/>
        <v>7611.4990902716499</v>
      </c>
      <c r="AE38" s="123">
        <f t="shared" si="20"/>
        <v>0.25009400040664387</v>
      </c>
      <c r="AF38" s="126">
        <v>209.5599801081853</v>
      </c>
      <c r="AG38" s="129">
        <v>377.3555767695849</v>
      </c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21"/>
      <c r="AZ38" s="122">
        <v>421.43784689529679</v>
      </c>
      <c r="BA38" s="121">
        <f t="shared" si="18"/>
        <v>421.43784689529679</v>
      </c>
    </row>
    <row r="39" spans="1:53">
      <c r="B39" s="121">
        <v>2</v>
      </c>
      <c r="C39" s="124">
        <v>504.95648695499017</v>
      </c>
      <c r="D39" s="124">
        <v>75.118156336214511</v>
      </c>
      <c r="E39" s="124">
        <v>166.0468291279067</v>
      </c>
      <c r="F39" s="124">
        <v>110.86339695031613</v>
      </c>
      <c r="G39" s="124">
        <v>565.18793616261985</v>
      </c>
      <c r="H39" s="124">
        <v>606.68924706473945</v>
      </c>
      <c r="I39" s="124">
        <v>46.776927429566456</v>
      </c>
      <c r="J39" s="124">
        <v>67.911843280602511</v>
      </c>
      <c r="K39" s="124">
        <v>642.76851984357927</v>
      </c>
      <c r="L39" s="124">
        <v>514.19776051272959</v>
      </c>
      <c r="M39" s="124">
        <v>290.87879441078701</v>
      </c>
      <c r="N39" s="124">
        <v>994.85851572961622</v>
      </c>
      <c r="O39" s="124">
        <v>310.06316361197031</v>
      </c>
      <c r="P39" s="124">
        <v>223.55169208957594</v>
      </c>
      <c r="Q39" s="124">
        <v>381.19151401956401</v>
      </c>
      <c r="R39" s="124">
        <v>357.84144807901509</v>
      </c>
      <c r="S39" s="124">
        <v>263.77733262420111</v>
      </c>
      <c r="T39" s="124">
        <v>100.71057217975721</v>
      </c>
      <c r="U39" s="124">
        <v>282.55789630898647</v>
      </c>
      <c r="V39" s="124">
        <v>226.96228892729835</v>
      </c>
      <c r="W39" s="124">
        <v>525.20716102791278</v>
      </c>
      <c r="X39" s="122">
        <f t="shared" si="21"/>
        <v>856.98486936942743</v>
      </c>
      <c r="Y39" s="122">
        <f t="shared" si="22"/>
        <v>1929.3344737811076</v>
      </c>
      <c r="Z39" s="122">
        <f t="shared" si="23"/>
        <v>3719.6286895662033</v>
      </c>
      <c r="AA39" s="122">
        <f t="shared" si="24"/>
        <v>226.96228892729835</v>
      </c>
      <c r="AB39" s="122">
        <f t="shared" si="19"/>
        <v>6278.9857437894398</v>
      </c>
      <c r="AC39" s="122">
        <f t="shared" si="25"/>
        <v>525.20716102791278</v>
      </c>
      <c r="AD39" s="122">
        <f t="shared" si="8"/>
        <v>6804.1929048173524</v>
      </c>
      <c r="AE39" s="123">
        <f t="shared" si="20"/>
        <v>0.13606930816274532</v>
      </c>
      <c r="AF39" s="126">
        <v>69.836482363837447</v>
      </c>
      <c r="AG39" s="129">
        <v>349.22300609102774</v>
      </c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21"/>
      <c r="AZ39" s="122">
        <v>422.34409144987887</v>
      </c>
      <c r="BA39" s="121">
        <f t="shared" si="18"/>
        <v>422.34409144987887</v>
      </c>
    </row>
    <row r="40" spans="1:53">
      <c r="B40" s="121">
        <v>3</v>
      </c>
      <c r="C40" s="124">
        <v>1885.3958979783708</v>
      </c>
      <c r="D40" s="124">
        <v>67.516975178947305</v>
      </c>
      <c r="E40" s="124">
        <v>178.32211668980449</v>
      </c>
      <c r="F40" s="124">
        <v>131.50628577834951</v>
      </c>
      <c r="G40" s="124">
        <v>632.97003302061046</v>
      </c>
      <c r="H40" s="124">
        <v>582.93276691924234</v>
      </c>
      <c r="I40" s="124">
        <v>43.976039168669978</v>
      </c>
      <c r="J40" s="124">
        <v>69.105907358364675</v>
      </c>
      <c r="K40" s="124">
        <v>699.34300053013692</v>
      </c>
      <c r="L40" s="124">
        <v>463.85450774475214</v>
      </c>
      <c r="M40" s="124">
        <v>290.63353469638963</v>
      </c>
      <c r="N40" s="124">
        <v>442.88999165091252</v>
      </c>
      <c r="O40" s="124">
        <v>319.68459416143196</v>
      </c>
      <c r="P40" s="124">
        <v>242.81940559049519</v>
      </c>
      <c r="Q40" s="124">
        <v>357.53338545576884</v>
      </c>
      <c r="R40" s="124">
        <v>355.23070937056326</v>
      </c>
      <c r="S40" s="124">
        <v>263.19871077425165</v>
      </c>
      <c r="T40" s="124">
        <v>100.21420557155035</v>
      </c>
      <c r="U40" s="124">
        <v>244.06018330469908</v>
      </c>
      <c r="V40" s="124">
        <v>247.64788109742656</v>
      </c>
      <c r="W40" s="124">
        <v>496.78185399022141</v>
      </c>
      <c r="X40" s="122">
        <f t="shared" si="21"/>
        <v>2262.7412756254726</v>
      </c>
      <c r="Y40" s="122">
        <f t="shared" si="22"/>
        <v>2028.3277469970244</v>
      </c>
      <c r="Z40" s="122">
        <f t="shared" si="23"/>
        <v>3080.1192283208143</v>
      </c>
      <c r="AA40" s="122">
        <f t="shared" si="24"/>
        <v>247.64788109742656</v>
      </c>
      <c r="AB40" s="122">
        <f t="shared" si="19"/>
        <v>7123.540369845884</v>
      </c>
      <c r="AC40" s="122">
        <f t="shared" si="25"/>
        <v>496.78185399022141</v>
      </c>
      <c r="AD40" s="122">
        <f t="shared" si="8"/>
        <v>7620.322223836105</v>
      </c>
      <c r="AE40" s="123">
        <f t="shared" si="20"/>
        <v>2.0035461678262756E-3</v>
      </c>
      <c r="AF40" s="126">
        <v>139.66905171175489</v>
      </c>
      <c r="AG40" s="129">
        <v>447.39688116408752</v>
      </c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8"/>
      <c r="AY40" s="121"/>
      <c r="AZ40" s="122">
        <v>403.25727840399696</v>
      </c>
      <c r="BA40" s="121">
        <f t="shared" si="18"/>
        <v>403.25727840399696</v>
      </c>
    </row>
    <row r="41" spans="1:53">
      <c r="B41" s="121">
        <v>4</v>
      </c>
      <c r="C41" s="124">
        <v>1895.6100960012118</v>
      </c>
      <c r="D41" s="124">
        <v>313.23447021998845</v>
      </c>
      <c r="E41" s="124">
        <v>212.17358703968395</v>
      </c>
      <c r="F41" s="124">
        <v>110.25732952629296</v>
      </c>
      <c r="G41" s="124">
        <v>680.16527999897414</v>
      </c>
      <c r="H41" s="124">
        <v>573.06352316042273</v>
      </c>
      <c r="I41" s="124">
        <v>49.808264252132055</v>
      </c>
      <c r="J41" s="124">
        <v>68.993287211982434</v>
      </c>
      <c r="K41" s="124">
        <v>661.05163160290124</v>
      </c>
      <c r="L41" s="124">
        <v>525.33372596990159</v>
      </c>
      <c r="M41" s="124">
        <v>226.30732841278837</v>
      </c>
      <c r="N41" s="124">
        <v>442.42704083204461</v>
      </c>
      <c r="O41" s="124">
        <v>373.6747829526214</v>
      </c>
      <c r="P41" s="124">
        <v>288.625402935181</v>
      </c>
      <c r="Q41" s="124">
        <v>361.49193567432127</v>
      </c>
      <c r="R41" s="124">
        <v>338.52719824217905</v>
      </c>
      <c r="S41" s="124">
        <v>273.80972039371693</v>
      </c>
      <c r="T41" s="124">
        <v>106.0559890066244</v>
      </c>
      <c r="U41" s="124">
        <v>239.90964427414454</v>
      </c>
      <c r="V41" s="124">
        <v>302.48531743512132</v>
      </c>
      <c r="W41" s="124">
        <v>566.20228253369021</v>
      </c>
      <c r="X41" s="122">
        <f t="shared" si="21"/>
        <v>2531.2754827871768</v>
      </c>
      <c r="Y41" s="122">
        <f t="shared" si="22"/>
        <v>2033.0819862264125</v>
      </c>
      <c r="Z41" s="122">
        <f t="shared" si="23"/>
        <v>3176.162768693523</v>
      </c>
      <c r="AA41" s="122">
        <f t="shared" si="24"/>
        <v>302.48531743512132</v>
      </c>
      <c r="AB41" s="122">
        <f t="shared" si="19"/>
        <v>7438.0349202719917</v>
      </c>
      <c r="AC41" s="122">
        <f t="shared" si="25"/>
        <v>566.20228253369021</v>
      </c>
      <c r="AD41" s="122">
        <f t="shared" si="8"/>
        <v>8004.2372028056816</v>
      </c>
      <c r="AE41" s="123">
        <f t="shared" si="20"/>
        <v>2.5816279727546521E-2</v>
      </c>
      <c r="AF41" s="126">
        <v>279.44938003911744</v>
      </c>
      <c r="AG41" s="129">
        <v>494.54698782972071</v>
      </c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121"/>
      <c r="AZ41" s="122">
        <v>473.56078325082717</v>
      </c>
      <c r="BA41" s="121">
        <f t="shared" si="18"/>
        <v>473.56078325082717</v>
      </c>
    </row>
    <row r="42" spans="1:53">
      <c r="A42" s="115">
        <v>2013</v>
      </c>
      <c r="B42" s="121">
        <v>1</v>
      </c>
      <c r="C42" s="124">
        <v>807.91240772614503</v>
      </c>
      <c r="D42" s="124">
        <v>128.05804259847301</v>
      </c>
      <c r="E42" s="124">
        <v>200.324977859781</v>
      </c>
      <c r="F42" s="124">
        <v>110.67495128322794</v>
      </c>
      <c r="G42" s="124">
        <v>704.30013696919809</v>
      </c>
      <c r="H42" s="124">
        <v>587.40912428688989</v>
      </c>
      <c r="I42" s="124">
        <v>52.73408024923814</v>
      </c>
      <c r="J42" s="124">
        <v>64.283427793115351</v>
      </c>
      <c r="K42" s="124">
        <v>709.19461186403589</v>
      </c>
      <c r="L42" s="124">
        <v>591.46994798029789</v>
      </c>
      <c r="M42" s="124">
        <v>327.46675549073638</v>
      </c>
      <c r="N42" s="124">
        <v>997.45090089391999</v>
      </c>
      <c r="O42" s="124">
        <v>370.08035088462054</v>
      </c>
      <c r="P42" s="124">
        <v>289.69295777466039</v>
      </c>
      <c r="Q42" s="124">
        <v>345.21304116355566</v>
      </c>
      <c r="R42" s="124">
        <v>386.23238757416618</v>
      </c>
      <c r="S42" s="124">
        <v>280.39113981735932</v>
      </c>
      <c r="T42" s="130">
        <v>96.751912009541101</v>
      </c>
      <c r="U42" s="130">
        <v>417.21374056489287</v>
      </c>
      <c r="V42" s="124">
        <v>305.75748719309917</v>
      </c>
      <c r="W42" s="130">
        <v>517.233113559618</v>
      </c>
      <c r="X42" s="122">
        <f t="shared" si="21"/>
        <v>1246.970379467627</v>
      </c>
      <c r="Y42" s="122">
        <f t="shared" si="22"/>
        <v>2117.9213811624772</v>
      </c>
      <c r="Z42" s="122">
        <f t="shared" si="23"/>
        <v>4101.9631341537506</v>
      </c>
      <c r="AA42" s="122">
        <f t="shared" si="24"/>
        <v>305.75748719309917</v>
      </c>
      <c r="AB42" s="122">
        <f>(X42+Y42+Z42)-AA42</f>
        <v>7161.0974075907561</v>
      </c>
      <c r="AC42" s="122">
        <f t="shared" si="25"/>
        <v>517.233113559618</v>
      </c>
      <c r="AD42" s="122">
        <f>AB42+AC42</f>
        <v>7678.3305211503739</v>
      </c>
      <c r="AE42" s="123">
        <f t="shared" si="20"/>
        <v>8.780324360038616E-3</v>
      </c>
      <c r="AF42" s="131">
        <v>215.06927948823704</v>
      </c>
      <c r="AG42" s="129">
        <v>511.57236974104273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21"/>
      <c r="AZ42" s="132">
        <v>476.54421618530739</v>
      </c>
      <c r="BA42" s="121">
        <f t="shared" si="18"/>
        <v>476.54421618530739</v>
      </c>
    </row>
    <row r="43" spans="1:53">
      <c r="B43" s="121">
        <v>2</v>
      </c>
      <c r="C43" s="124">
        <v>841.01418364002302</v>
      </c>
      <c r="D43" s="124">
        <v>126.938152602172</v>
      </c>
      <c r="E43" s="124">
        <v>200.26957221292199</v>
      </c>
      <c r="F43" s="124">
        <v>124.50596894545241</v>
      </c>
      <c r="G43" s="124">
        <v>728.38935380298835</v>
      </c>
      <c r="H43" s="124">
        <v>634.87070010649893</v>
      </c>
      <c r="I43" s="124">
        <v>53.788105931149161</v>
      </c>
      <c r="J43" s="124">
        <v>66.542483088697523</v>
      </c>
      <c r="K43" s="124">
        <v>766.05927829185805</v>
      </c>
      <c r="L43" s="124">
        <v>549.35286567861795</v>
      </c>
      <c r="M43" s="124">
        <v>327.09499540179911</v>
      </c>
      <c r="N43" s="124">
        <v>973.76131705600517</v>
      </c>
      <c r="O43" s="124">
        <v>348.26692390059605</v>
      </c>
      <c r="P43" s="124">
        <v>273.45303949399579</v>
      </c>
      <c r="Q43" s="124">
        <v>284.59518907659412</v>
      </c>
      <c r="R43" s="124">
        <v>391.65093571284439</v>
      </c>
      <c r="S43" s="124">
        <v>279.06840908746437</v>
      </c>
      <c r="T43" s="130">
        <v>106.45807003504376</v>
      </c>
      <c r="U43" s="130">
        <v>372.48153300114558</v>
      </c>
      <c r="V43" s="124">
        <v>296.14922804448258</v>
      </c>
      <c r="W43" s="130">
        <v>555.57346352440243</v>
      </c>
      <c r="X43" s="122">
        <f t="shared" si="21"/>
        <v>1292.7278774005695</v>
      </c>
      <c r="Y43" s="122">
        <f t="shared" si="22"/>
        <v>2249.649921221192</v>
      </c>
      <c r="Z43" s="133">
        <f t="shared" si="23"/>
        <v>3906.1832784441062</v>
      </c>
      <c r="AA43" s="122">
        <f t="shared" si="24"/>
        <v>296.14922804448258</v>
      </c>
      <c r="AB43" s="122">
        <f t="shared" si="19"/>
        <v>7152.411849021385</v>
      </c>
      <c r="AC43" s="122">
        <f t="shared" si="25"/>
        <v>555.57346352440243</v>
      </c>
      <c r="AD43" s="122">
        <f t="shared" si="8"/>
        <v>7707.9853125457876</v>
      </c>
      <c r="AE43" s="123">
        <f t="shared" si="20"/>
        <v>0.13282874550610591</v>
      </c>
      <c r="AF43" s="131">
        <v>71.696946751545156</v>
      </c>
      <c r="AG43" s="129">
        <v>538.29065673349908</v>
      </c>
    </row>
    <row r="44" spans="1:53">
      <c r="B44" s="121">
        <v>3</v>
      </c>
      <c r="C44" s="124">
        <v>1540.87238408244</v>
      </c>
      <c r="D44" s="124">
        <v>120.373695720716</v>
      </c>
      <c r="E44" s="124">
        <v>174.175106974915</v>
      </c>
      <c r="F44" s="124">
        <v>143.09272816349346</v>
      </c>
      <c r="G44" s="124">
        <v>630.40236234503334</v>
      </c>
      <c r="H44" s="124">
        <v>593.67608029177632</v>
      </c>
      <c r="I44" s="124">
        <v>53.755762484503848</v>
      </c>
      <c r="J44" s="124">
        <v>69.284508321363035</v>
      </c>
      <c r="K44" s="124">
        <v>716.52047028645939</v>
      </c>
      <c r="L44" s="124">
        <v>524.54225356916004</v>
      </c>
      <c r="M44" s="124">
        <v>338.48006062760783</v>
      </c>
      <c r="N44" s="124">
        <v>879.64528448471003</v>
      </c>
      <c r="O44" s="124">
        <v>436.9083672209199</v>
      </c>
      <c r="P44" s="124">
        <v>304.77802508689734</v>
      </c>
      <c r="Q44" s="124">
        <v>282.75235027280661</v>
      </c>
      <c r="R44" s="124">
        <v>369.72413783486036</v>
      </c>
      <c r="S44" s="124">
        <v>281.33006166535546</v>
      </c>
      <c r="T44" s="130">
        <v>115.72218467574761</v>
      </c>
      <c r="U44" s="130">
        <v>328.82336537835334</v>
      </c>
      <c r="V44" s="124">
        <v>396.31670528251306</v>
      </c>
      <c r="W44" s="130">
        <v>552.25994254959608</v>
      </c>
      <c r="X44" s="134">
        <f t="shared" si="21"/>
        <v>1978.5139149415645</v>
      </c>
      <c r="Y44" s="134">
        <f t="shared" si="22"/>
        <v>2063.6391837291358</v>
      </c>
      <c r="Z44" s="134">
        <f t="shared" si="23"/>
        <v>3862.7060908164185</v>
      </c>
      <c r="AA44" s="122">
        <f t="shared" si="24"/>
        <v>396.31670528251306</v>
      </c>
      <c r="AB44" s="122">
        <f t="shared" si="19"/>
        <v>7508.5424842046059</v>
      </c>
      <c r="AC44" s="122">
        <f t="shared" si="25"/>
        <v>552.25994254959608</v>
      </c>
      <c r="AD44" s="122">
        <f t="shared" si="8"/>
        <v>8060.8024267542023</v>
      </c>
      <c r="AE44" s="123">
        <f t="shared" si="20"/>
        <v>5.7803356600891531E-2</v>
      </c>
      <c r="AF44" s="131">
        <v>143.40534310491475</v>
      </c>
      <c r="AG44" s="129">
        <v>456.2244516760278</v>
      </c>
    </row>
    <row r="45" spans="1:53">
      <c r="B45" s="121">
        <v>4</v>
      </c>
      <c r="C45" s="124">
        <v>2014.5945312834185</v>
      </c>
      <c r="D45" s="124">
        <v>236.51799437362101</v>
      </c>
      <c r="E45" s="124">
        <v>152.02986076127399</v>
      </c>
      <c r="F45" s="124">
        <v>113.51461627153114</v>
      </c>
      <c r="G45" s="124">
        <v>683.90814688278022</v>
      </c>
      <c r="H45" s="124">
        <v>538.59751557154675</v>
      </c>
      <c r="I45" s="124">
        <v>58.011694580704372</v>
      </c>
      <c r="J45" s="124">
        <v>68.473186853519707</v>
      </c>
      <c r="K45" s="124">
        <v>695.25387604607351</v>
      </c>
      <c r="L45" s="124">
        <v>559.34027243612172</v>
      </c>
      <c r="M45" s="124">
        <v>354.75818847985664</v>
      </c>
      <c r="N45" s="124">
        <v>784.14249756536196</v>
      </c>
      <c r="O45" s="124">
        <v>443.37159189929594</v>
      </c>
      <c r="P45" s="124">
        <v>333.07597764444637</v>
      </c>
      <c r="Q45" s="124">
        <v>285.43941948704355</v>
      </c>
      <c r="R45" s="124">
        <v>366.82442424459907</v>
      </c>
      <c r="S45" s="124">
        <v>299.21038942982091</v>
      </c>
      <c r="T45" s="130">
        <v>116.56590469364596</v>
      </c>
      <c r="U45" s="130">
        <v>384.48136105560798</v>
      </c>
      <c r="V45" s="124">
        <v>316.41012030672192</v>
      </c>
      <c r="W45" s="130">
        <v>618.1327528254584</v>
      </c>
      <c r="X45" s="134">
        <f t="shared" si="21"/>
        <v>2516.6570026898444</v>
      </c>
      <c r="Y45" s="134">
        <f t="shared" si="22"/>
        <v>2044.2444199346246</v>
      </c>
      <c r="Z45" s="134">
        <f t="shared" si="23"/>
        <v>3927.2100269358002</v>
      </c>
      <c r="AA45" s="122">
        <f t="shared" si="24"/>
        <v>316.41012030672192</v>
      </c>
      <c r="AB45" s="122">
        <f t="shared" si="19"/>
        <v>8171.7013292535466</v>
      </c>
      <c r="AC45" s="122">
        <f t="shared" si="25"/>
        <v>618.1327528254584</v>
      </c>
      <c r="AD45" s="122">
        <f t="shared" si="8"/>
        <v>8789.8340820790054</v>
      </c>
      <c r="AE45" s="123">
        <f t="shared" si="20"/>
        <v>9.814762598464144E-2</v>
      </c>
      <c r="AF45" s="131">
        <v>286.82188844371331</v>
      </c>
      <c r="AG45" s="129">
        <v>462.90353768499273</v>
      </c>
    </row>
    <row r="46" spans="1:53">
      <c r="A46" s="115">
        <v>2014</v>
      </c>
      <c r="B46" s="121">
        <v>1</v>
      </c>
      <c r="C46" s="135">
        <v>689.53772336266752</v>
      </c>
      <c r="D46" s="135">
        <v>140.27855929585411</v>
      </c>
      <c r="E46" s="135">
        <v>195.72019208010099</v>
      </c>
      <c r="F46" s="135">
        <v>122.03930974832416</v>
      </c>
      <c r="G46" s="135">
        <v>681.31158817707797</v>
      </c>
      <c r="H46" s="135">
        <v>542.09257424445832</v>
      </c>
      <c r="I46" s="135">
        <v>50.402392078311301</v>
      </c>
      <c r="J46" s="135">
        <v>67.817930380091497</v>
      </c>
      <c r="K46" s="135">
        <v>739.18197308829338</v>
      </c>
      <c r="L46" s="135">
        <v>492.11885951321062</v>
      </c>
      <c r="M46" s="135">
        <v>336.59710886078369</v>
      </c>
      <c r="N46" s="135">
        <v>857.32205679656204</v>
      </c>
      <c r="O46" s="135">
        <v>491.08305812651099</v>
      </c>
      <c r="P46" s="135">
        <v>281.93809231295501</v>
      </c>
      <c r="Q46" s="135">
        <v>306.75332708422098</v>
      </c>
      <c r="R46" s="135">
        <v>356.29582626148601</v>
      </c>
      <c r="S46" s="135">
        <v>295.26960592001188</v>
      </c>
      <c r="T46" s="135">
        <v>110.691891774327</v>
      </c>
      <c r="U46" s="135">
        <v>349.06898925606998</v>
      </c>
      <c r="V46" s="135">
        <v>301.94634687810401</v>
      </c>
      <c r="W46" s="135">
        <v>584.79866121137491</v>
      </c>
      <c r="X46" s="134">
        <f t="shared" si="21"/>
        <v>1147.5757844869468</v>
      </c>
      <c r="Y46" s="134">
        <f t="shared" si="22"/>
        <v>2080.8064579682323</v>
      </c>
      <c r="Z46" s="134">
        <f t="shared" si="23"/>
        <v>3877.1388159061385</v>
      </c>
      <c r="AA46" s="122">
        <f t="shared" si="24"/>
        <v>301.94634687810401</v>
      </c>
      <c r="AB46" s="122">
        <f t="shared" si="19"/>
        <v>6803.5747114832129</v>
      </c>
      <c r="AC46" s="122">
        <f t="shared" si="25"/>
        <v>584.79866121137491</v>
      </c>
      <c r="AD46" s="122">
        <f t="shared" si="8"/>
        <v>7388.3733726945875</v>
      </c>
      <c r="AE46" s="123">
        <f t="shared" si="20"/>
        <v>-3.7763045971658027E-2</v>
      </c>
      <c r="AF46" s="136">
        <v>224.38359484640756</v>
      </c>
      <c r="AG46" s="136">
        <v>498.19684989738801</v>
      </c>
    </row>
    <row r="47" spans="1:53">
      <c r="B47" s="121">
        <v>2</v>
      </c>
      <c r="C47" s="135">
        <v>739.532963475727</v>
      </c>
      <c r="D47" s="135">
        <v>128.98809853467495</v>
      </c>
      <c r="E47" s="135">
        <v>186.21796578853133</v>
      </c>
      <c r="F47" s="135">
        <v>119.58338557126493</v>
      </c>
      <c r="G47" s="135">
        <v>778.34711297463696</v>
      </c>
      <c r="H47" s="135">
        <v>594.15443825775196</v>
      </c>
      <c r="I47" s="135">
        <v>61.294015466540003</v>
      </c>
      <c r="J47" s="135">
        <v>70.624532479619504</v>
      </c>
      <c r="K47" s="135">
        <v>756.00968791727848</v>
      </c>
      <c r="L47" s="135">
        <v>587.88455921522859</v>
      </c>
      <c r="M47" s="135">
        <v>346.882665155251</v>
      </c>
      <c r="N47" s="135">
        <v>1001.9290713347903</v>
      </c>
      <c r="O47" s="135">
        <v>508.61789466980338</v>
      </c>
      <c r="P47" s="135">
        <v>417.068254885025</v>
      </c>
      <c r="Q47" s="135">
        <v>268.84853420917898</v>
      </c>
      <c r="R47" s="135">
        <v>361.45988368217718</v>
      </c>
      <c r="S47" s="135">
        <v>306.27295784262884</v>
      </c>
      <c r="T47" s="135">
        <v>110.08270820250145</v>
      </c>
      <c r="U47" s="135">
        <v>390.74467095034203</v>
      </c>
      <c r="V47" s="135">
        <v>395.48851192444101</v>
      </c>
      <c r="W47" s="135">
        <v>565.74878012518718</v>
      </c>
      <c r="X47" s="134">
        <f t="shared" si="21"/>
        <v>1174.3224133701981</v>
      </c>
      <c r="Y47" s="134">
        <f t="shared" si="22"/>
        <v>2260.4297870958271</v>
      </c>
      <c r="Z47" s="134">
        <f t="shared" si="23"/>
        <v>4299.7912001469267</v>
      </c>
      <c r="AA47" s="122">
        <f t="shared" si="24"/>
        <v>395.48851192444101</v>
      </c>
      <c r="AB47" s="122">
        <f t="shared" si="19"/>
        <v>7339.0548886885108</v>
      </c>
      <c r="AC47" s="122">
        <f t="shared" si="25"/>
        <v>565.74878012518718</v>
      </c>
      <c r="AD47" s="122">
        <f t="shared" si="8"/>
        <v>7904.8036688136981</v>
      </c>
      <c r="AE47" s="123">
        <f t="shared" si="20"/>
        <v>2.5534345005505221E-2</v>
      </c>
      <c r="AF47" s="136">
        <v>74.798321584945981</v>
      </c>
      <c r="AG47" s="136">
        <v>555.14965892807095</v>
      </c>
    </row>
    <row r="48" spans="1:53">
      <c r="B48" s="121">
        <v>3</v>
      </c>
      <c r="C48" s="135">
        <v>2008.83294273194</v>
      </c>
      <c r="D48" s="135">
        <v>130.04537009546624</v>
      </c>
      <c r="E48" s="135">
        <v>169.488941859931</v>
      </c>
      <c r="F48" s="135">
        <v>118.17269663438</v>
      </c>
      <c r="G48" s="135">
        <v>706.89697215218143</v>
      </c>
      <c r="H48" s="135">
        <v>603.47689206832001</v>
      </c>
      <c r="I48" s="135">
        <v>54.646075829930702</v>
      </c>
      <c r="J48" s="135">
        <v>66.729822163625059</v>
      </c>
      <c r="K48" s="135">
        <v>726.98808854255901</v>
      </c>
      <c r="L48" s="135">
        <v>592.49325700199029</v>
      </c>
      <c r="M48" s="135">
        <v>352.27123603789227</v>
      </c>
      <c r="N48" s="135">
        <v>821.73150619803585</v>
      </c>
      <c r="O48" s="135">
        <v>571.56736313201498</v>
      </c>
      <c r="P48" s="135">
        <v>416.65346722036446</v>
      </c>
      <c r="Q48" s="135">
        <v>303.40486987913903</v>
      </c>
      <c r="R48" s="135">
        <v>361.078184792863</v>
      </c>
      <c r="S48" s="135">
        <v>305.12307822567288</v>
      </c>
      <c r="T48" s="135">
        <v>102.60822161763657</v>
      </c>
      <c r="U48" s="135">
        <v>385.66512514245295</v>
      </c>
      <c r="V48" s="135">
        <v>361.62091311210003</v>
      </c>
      <c r="W48" s="135">
        <v>607.04379550662895</v>
      </c>
      <c r="X48" s="134">
        <f t="shared" si="21"/>
        <v>2426.5399513217171</v>
      </c>
      <c r="Y48" s="134">
        <f t="shared" si="22"/>
        <v>2158.7378507566164</v>
      </c>
      <c r="Z48" s="134">
        <f t="shared" si="23"/>
        <v>4212.5963092480624</v>
      </c>
      <c r="AA48" s="122">
        <f t="shared" si="24"/>
        <v>361.62091311210003</v>
      </c>
      <c r="AB48" s="122">
        <f t="shared" si="19"/>
        <v>8436.2531982142973</v>
      </c>
      <c r="AC48" s="122">
        <f t="shared" si="25"/>
        <v>607.04379550662895</v>
      </c>
      <c r="AD48" s="122">
        <f t="shared" si="8"/>
        <v>9043.2969937209255</v>
      </c>
      <c r="AE48" s="123">
        <f t="shared" si="20"/>
        <v>0.1218854544438126</v>
      </c>
      <c r="AF48" s="136">
        <v>149.603140260424</v>
      </c>
      <c r="AG48" s="136">
        <v>533.71073855637803</v>
      </c>
    </row>
    <row r="49" spans="1:33">
      <c r="B49" s="121">
        <v>4</v>
      </c>
      <c r="C49" s="135">
        <v>2061.0963704296601</v>
      </c>
      <c r="D49" s="135">
        <v>245.00591528962133</v>
      </c>
      <c r="E49" s="135">
        <v>202.79906541921568</v>
      </c>
      <c r="F49" s="135">
        <v>104.614796398976</v>
      </c>
      <c r="G49" s="135">
        <v>667.44432669610399</v>
      </c>
      <c r="H49" s="135">
        <v>595.535591870742</v>
      </c>
      <c r="I49" s="135">
        <v>52.602028800550201</v>
      </c>
      <c r="J49" s="135">
        <v>60.4996300415714</v>
      </c>
      <c r="K49" s="135">
        <v>665.82025045186901</v>
      </c>
      <c r="L49" s="135">
        <v>588.55440233091042</v>
      </c>
      <c r="M49" s="135">
        <v>295.64485011189055</v>
      </c>
      <c r="N49" s="135">
        <v>964.66306162747901</v>
      </c>
      <c r="O49" s="135">
        <v>641.73168407167157</v>
      </c>
      <c r="P49" s="135">
        <v>359.82523193289802</v>
      </c>
      <c r="Q49" s="135">
        <v>300.99326882746072</v>
      </c>
      <c r="R49" s="135">
        <v>364.69209640367598</v>
      </c>
      <c r="S49" s="135">
        <v>314.27435801168645</v>
      </c>
      <c r="T49" s="135">
        <v>104.617178405535</v>
      </c>
      <c r="U49" s="135">
        <v>353.52121465113498</v>
      </c>
      <c r="V49" s="135">
        <v>334.94422808535501</v>
      </c>
      <c r="W49" s="135">
        <v>576.40876315680896</v>
      </c>
      <c r="X49" s="134">
        <f t="shared" si="21"/>
        <v>2613.5161475374734</v>
      </c>
      <c r="Y49" s="134">
        <f t="shared" si="22"/>
        <v>2041.9018278608366</v>
      </c>
      <c r="Z49" s="134">
        <f t="shared" si="23"/>
        <v>4288.5173463743422</v>
      </c>
      <c r="AA49" s="122">
        <f t="shared" si="24"/>
        <v>334.94422808535501</v>
      </c>
      <c r="AB49" s="122">
        <f t="shared" si="19"/>
        <v>8608.9910936872984</v>
      </c>
      <c r="AC49" s="122">
        <f t="shared" si="25"/>
        <v>576.40876315680896</v>
      </c>
      <c r="AD49" s="122">
        <f t="shared" si="8"/>
        <v>9185.3998568441075</v>
      </c>
      <c r="AE49" s="123">
        <f t="shared" si="20"/>
        <v>4.5002644085352372E-2</v>
      </c>
      <c r="AF49" s="136">
        <v>299.21494330822281</v>
      </c>
      <c r="AG49" s="136">
        <v>470.53836416632601</v>
      </c>
    </row>
    <row r="50" spans="1:33">
      <c r="A50" s="115">
        <v>2015</v>
      </c>
      <c r="B50" s="121">
        <v>1</v>
      </c>
      <c r="C50" s="137">
        <v>643.77464733586498</v>
      </c>
      <c r="D50" s="137">
        <v>145.356781349649</v>
      </c>
      <c r="E50" s="137">
        <v>200.77427295126199</v>
      </c>
      <c r="F50" s="135">
        <v>125.694600406921</v>
      </c>
      <c r="G50" s="137">
        <v>680.41699076758096</v>
      </c>
      <c r="H50" s="137">
        <v>556.08808221881895</v>
      </c>
      <c r="I50" s="137">
        <v>46.575422225918047</v>
      </c>
      <c r="J50" s="137">
        <v>80.783365509751306</v>
      </c>
      <c r="K50" s="137">
        <v>759.68948592401796</v>
      </c>
      <c r="L50" s="137">
        <v>534.42857641635499</v>
      </c>
      <c r="M50" s="137">
        <v>347.50740884220397</v>
      </c>
      <c r="N50" s="137">
        <v>885.377719235727</v>
      </c>
      <c r="O50" s="137">
        <v>576.38839108150296</v>
      </c>
      <c r="P50" s="137">
        <v>306.49749461659098</v>
      </c>
      <c r="Q50" s="137">
        <v>291.63638457411503</v>
      </c>
      <c r="R50" s="137">
        <v>366.67936990540579</v>
      </c>
      <c r="S50" s="137">
        <v>321.63399873551424</v>
      </c>
      <c r="T50" s="137">
        <v>122.438795106417</v>
      </c>
      <c r="U50" s="137">
        <v>382.96938424747702</v>
      </c>
      <c r="V50" s="137">
        <v>330.208343224494</v>
      </c>
      <c r="W50" s="115">
        <v>606.53563606982095</v>
      </c>
      <c r="X50" s="134">
        <f t="shared" si="21"/>
        <v>1115.600302043697</v>
      </c>
      <c r="Y50" s="134">
        <f t="shared" si="22"/>
        <v>2123.5533466460874</v>
      </c>
      <c r="Z50" s="134">
        <f t="shared" si="23"/>
        <v>4135.557522761309</v>
      </c>
      <c r="AA50" s="122">
        <f t="shared" si="24"/>
        <v>330.208343224494</v>
      </c>
      <c r="AB50" s="122">
        <f t="shared" si="19"/>
        <v>7044.5028282265994</v>
      </c>
      <c r="AC50" s="122">
        <f t="shared" si="25"/>
        <v>606.53563606982095</v>
      </c>
      <c r="AD50" s="122">
        <f>AB50+AC50</f>
        <v>7651.03846429642</v>
      </c>
      <c r="AE50" s="123">
        <f t="shared" si="20"/>
        <v>3.5551139385100683E-2</v>
      </c>
      <c r="AF50" s="137">
        <v>226.28639607326701</v>
      </c>
      <c r="AG50" s="137">
        <v>511.23739084825002</v>
      </c>
    </row>
    <row r="51" spans="1:33">
      <c r="B51" s="121">
        <v>2</v>
      </c>
      <c r="C51" s="137">
        <v>679.17714870990596</v>
      </c>
      <c r="D51" s="137">
        <v>134.767903313711</v>
      </c>
      <c r="E51" s="137">
        <v>196.4037862485909</v>
      </c>
      <c r="F51" s="135">
        <v>125.90644997940946</v>
      </c>
      <c r="G51" s="137">
        <v>712.15333372337898</v>
      </c>
      <c r="H51" s="137">
        <v>584.45919075899496</v>
      </c>
      <c r="I51" s="137">
        <v>49.289364580604833</v>
      </c>
      <c r="J51" s="137">
        <v>85.710893841402793</v>
      </c>
      <c r="K51" s="137">
        <v>778.64557079179895</v>
      </c>
      <c r="L51" s="137">
        <v>652.23732896163597</v>
      </c>
      <c r="M51" s="137">
        <v>350.359045759987</v>
      </c>
      <c r="N51" s="137">
        <v>1014.081074828003</v>
      </c>
      <c r="O51" s="137">
        <v>596.43159636396138</v>
      </c>
      <c r="P51" s="137">
        <v>379.64738609978798</v>
      </c>
      <c r="Q51" s="137">
        <v>333.55960436790201</v>
      </c>
      <c r="R51" s="137">
        <v>405.91291328728289</v>
      </c>
      <c r="S51" s="137">
        <v>328.08152202390153</v>
      </c>
      <c r="T51" s="137">
        <v>127.25994064319177</v>
      </c>
      <c r="U51" s="137">
        <v>398.27068357064798</v>
      </c>
      <c r="V51" s="137">
        <v>354.57839442221206</v>
      </c>
      <c r="W51" s="115">
        <v>584.15120030859975</v>
      </c>
      <c r="X51" s="134">
        <f t="shared" si="21"/>
        <v>1136.2552882516175</v>
      </c>
      <c r="Y51" s="134">
        <f t="shared" si="22"/>
        <v>2210.2583536961802</v>
      </c>
      <c r="Z51" s="134">
        <f t="shared" si="23"/>
        <v>4585.8410959063012</v>
      </c>
      <c r="AA51" s="122">
        <f t="shared" si="24"/>
        <v>354.57839442221206</v>
      </c>
      <c r="AB51" s="122">
        <f t="shared" si="19"/>
        <v>7577.7763434318867</v>
      </c>
      <c r="AC51" s="122">
        <f t="shared" si="25"/>
        <v>584.15120030859975</v>
      </c>
      <c r="AD51" s="122">
        <f>AB51+AC51</f>
        <v>8161.9275437404867</v>
      </c>
      <c r="AE51" s="123">
        <f t="shared" si="20"/>
        <v>3.2527547261066436E-2</v>
      </c>
      <c r="AF51" s="137">
        <v>70.758881916908905</v>
      </c>
      <c r="AG51" s="137">
        <v>565.29596797592603</v>
      </c>
    </row>
    <row r="52" spans="1:33">
      <c r="B52" s="121">
        <v>3</v>
      </c>
      <c r="C52" s="137">
        <v>2143.4949181859101</v>
      </c>
      <c r="D52" s="137">
        <v>137.26407747489</v>
      </c>
      <c r="E52" s="137">
        <v>180.00425947983899</v>
      </c>
      <c r="F52" s="135">
        <v>110.0537391358702</v>
      </c>
      <c r="G52" s="137">
        <v>628.92504427194297</v>
      </c>
      <c r="H52" s="137">
        <v>625.76140845327097</v>
      </c>
      <c r="I52" s="137">
        <v>47.093216876855578</v>
      </c>
      <c r="J52" s="137">
        <v>79.426869527775608</v>
      </c>
      <c r="K52" s="137">
        <v>739.02219380494205</v>
      </c>
      <c r="L52" s="137">
        <v>645.76616560956597</v>
      </c>
      <c r="M52" s="137">
        <v>349.140203240012</v>
      </c>
      <c r="N52" s="137">
        <v>872.91476069426005</v>
      </c>
      <c r="O52" s="137">
        <v>662.69054945640096</v>
      </c>
      <c r="P52" s="137">
        <v>383.57925185698298</v>
      </c>
      <c r="Q52" s="137">
        <v>328.645281364818</v>
      </c>
      <c r="R52" s="137">
        <v>383.91718158573735</v>
      </c>
      <c r="S52" s="137">
        <v>320.04947958067402</v>
      </c>
      <c r="T52" s="137">
        <v>120.84376552258982</v>
      </c>
      <c r="U52" s="137">
        <v>321.10054536124898</v>
      </c>
      <c r="V52" s="137">
        <v>330.91365868800102</v>
      </c>
      <c r="W52" s="115">
        <v>629.53209664105839</v>
      </c>
      <c r="X52" s="134">
        <f t="shared" si="21"/>
        <v>2570.8169942765098</v>
      </c>
      <c r="Y52" s="134">
        <f t="shared" si="22"/>
        <v>2120.2287329347873</v>
      </c>
      <c r="Z52" s="134">
        <f t="shared" si="23"/>
        <v>4388.6471842722904</v>
      </c>
      <c r="AA52" s="122">
        <f t="shared" si="24"/>
        <v>330.91365868800102</v>
      </c>
      <c r="AB52" s="122">
        <f t="shared" si="19"/>
        <v>8748.7792527955862</v>
      </c>
      <c r="AC52" s="122">
        <f t="shared" si="25"/>
        <v>629.53209664105839</v>
      </c>
      <c r="AD52" s="122">
        <f>AB52+AC52</f>
        <v>9378.3113494366444</v>
      </c>
      <c r="AE52" s="123">
        <f t="shared" si="20"/>
        <v>3.7045599182281785E-2</v>
      </c>
      <c r="AF52" s="137">
        <v>142.512192220938</v>
      </c>
      <c r="AG52" s="137">
        <v>527.23893915229996</v>
      </c>
    </row>
    <row r="53" spans="1:33">
      <c r="B53" s="121">
        <v>4</v>
      </c>
      <c r="C53" s="137">
        <v>2144.4684142400947</v>
      </c>
      <c r="D53" s="137">
        <v>260.89647421855398</v>
      </c>
      <c r="E53" s="137">
        <v>205.67330469840499</v>
      </c>
      <c r="F53" s="135">
        <v>108.2691048871651</v>
      </c>
      <c r="G53" s="137">
        <v>731.48157191111102</v>
      </c>
      <c r="H53" s="137">
        <v>620.68743055964501</v>
      </c>
      <c r="I53" s="137">
        <v>53.646406125739873</v>
      </c>
      <c r="J53" s="137">
        <v>76.782104848646</v>
      </c>
      <c r="K53" s="137">
        <v>706.92287552928099</v>
      </c>
      <c r="L53" s="137">
        <v>648.05406362282304</v>
      </c>
      <c r="M53" s="137">
        <v>305.27231381567702</v>
      </c>
      <c r="N53" s="137">
        <v>981.57734441659102</v>
      </c>
      <c r="O53" s="137">
        <v>674.98314127369599</v>
      </c>
      <c r="P53" s="137">
        <v>385.55737259336354</v>
      </c>
      <c r="Q53" s="137">
        <v>316.66789779250502</v>
      </c>
      <c r="R53" s="137">
        <v>426.92035429470786</v>
      </c>
      <c r="S53" s="137">
        <v>347.34209457165957</v>
      </c>
      <c r="T53" s="137">
        <v>123.61734994479599</v>
      </c>
      <c r="U53" s="137">
        <v>302.47872285770643</v>
      </c>
      <c r="V53" s="137">
        <v>393.59016590108303</v>
      </c>
      <c r="W53" s="115">
        <v>604.44366214503248</v>
      </c>
      <c r="X53" s="134">
        <f t="shared" si="21"/>
        <v>2719.3072980442189</v>
      </c>
      <c r="Y53" s="134">
        <f t="shared" si="22"/>
        <v>2189.5203889744225</v>
      </c>
      <c r="Z53" s="134">
        <f t="shared" si="23"/>
        <v>4512.4706551835252</v>
      </c>
      <c r="AA53" s="122">
        <f t="shared" si="24"/>
        <v>393.59016590108303</v>
      </c>
      <c r="AB53" s="122">
        <f t="shared" si="19"/>
        <v>9027.7081763010847</v>
      </c>
      <c r="AC53" s="122">
        <f t="shared" si="25"/>
        <v>604.44366214503248</v>
      </c>
      <c r="AD53" s="122">
        <f>AB53+AC53</f>
        <v>9632.1518384461178</v>
      </c>
      <c r="AE53" s="123">
        <f t="shared" si="20"/>
        <v>4.8637183853148525E-2</v>
      </c>
      <c r="AF53" s="137">
        <v>298.01695562470201</v>
      </c>
      <c r="AG53" s="137">
        <v>471.86243443609692</v>
      </c>
    </row>
    <row r="54" spans="1:33">
      <c r="B54" s="121"/>
      <c r="C54" s="138"/>
    </row>
    <row r="55" spans="1:33">
      <c r="A55" s="115">
        <v>2013</v>
      </c>
      <c r="B55" s="115">
        <v>1</v>
      </c>
      <c r="C55" s="139">
        <f>AVERAGE(C39:C42)</f>
        <v>1273.4687221651795</v>
      </c>
      <c r="D55" s="139">
        <f t="shared" ref="D55:W66" si="26">AVERAGE(D39:D42)</f>
        <v>145.98191108340581</v>
      </c>
      <c r="E55" s="139">
        <f t="shared" si="26"/>
        <v>189.21687767929404</v>
      </c>
      <c r="F55" s="139">
        <f t="shared" si="26"/>
        <v>115.82549088454662</v>
      </c>
      <c r="G55" s="139">
        <f t="shared" si="26"/>
        <v>645.65584653785072</v>
      </c>
      <c r="H55" s="139">
        <f t="shared" si="26"/>
        <v>587.52366535782357</v>
      </c>
      <c r="I55" s="139">
        <f t="shared" si="26"/>
        <v>48.323827774901659</v>
      </c>
      <c r="J55" s="139">
        <f t="shared" si="26"/>
        <v>67.573616411016246</v>
      </c>
      <c r="K55" s="139">
        <f t="shared" si="26"/>
        <v>678.0894409601633</v>
      </c>
      <c r="L55" s="139">
        <f t="shared" si="26"/>
        <v>523.71398555192036</v>
      </c>
      <c r="M55" s="139">
        <f t="shared" si="26"/>
        <v>283.82160325267535</v>
      </c>
      <c r="N55" s="139">
        <f t="shared" si="26"/>
        <v>719.40661227662338</v>
      </c>
      <c r="O55" s="139">
        <f t="shared" si="26"/>
        <v>343.3757229026611</v>
      </c>
      <c r="P55" s="139">
        <f t="shared" si="26"/>
        <v>261.17236459747812</v>
      </c>
      <c r="Q55" s="139">
        <f t="shared" si="26"/>
        <v>361.35746907830242</v>
      </c>
      <c r="R55" s="139">
        <f t="shared" si="26"/>
        <v>359.45793581648093</v>
      </c>
      <c r="S55" s="139">
        <f t="shared" si="26"/>
        <v>270.29422590238221</v>
      </c>
      <c r="T55" s="139">
        <f t="shared" si="26"/>
        <v>100.93316969186827</v>
      </c>
      <c r="U55" s="139">
        <f t="shared" si="26"/>
        <v>295.93536611318075</v>
      </c>
      <c r="V55" s="139">
        <f t="shared" si="26"/>
        <v>270.71324366323637</v>
      </c>
      <c r="W55" s="139">
        <f t="shared" si="26"/>
        <v>526.35610277786054</v>
      </c>
      <c r="AF55" s="139">
        <f t="shared" ref="AF55:AG66" si="27">AVERAGE(AF39:AF42)</f>
        <v>176.00604840073669</v>
      </c>
      <c r="AG55" s="139">
        <f t="shared" si="27"/>
        <v>450.6848112064697</v>
      </c>
    </row>
    <row r="56" spans="1:33">
      <c r="B56" s="115">
        <v>2</v>
      </c>
      <c r="C56" s="139">
        <f t="shared" ref="C56:C61" si="28">AVERAGE(C40:C43)</f>
        <v>1357.4831463364376</v>
      </c>
      <c r="D56" s="139">
        <f t="shared" si="26"/>
        <v>158.93691014989517</v>
      </c>
      <c r="E56" s="139">
        <f t="shared" si="26"/>
        <v>197.77256345054786</v>
      </c>
      <c r="F56" s="139">
        <f t="shared" si="26"/>
        <v>119.23613388333071</v>
      </c>
      <c r="G56" s="139">
        <f t="shared" si="26"/>
        <v>686.45620094794276</v>
      </c>
      <c r="H56" s="139">
        <f t="shared" si="26"/>
        <v>594.56902861826347</v>
      </c>
      <c r="I56" s="139">
        <f t="shared" si="26"/>
        <v>50.076622400297339</v>
      </c>
      <c r="J56" s="139">
        <f t="shared" si="26"/>
        <v>67.231276363039996</v>
      </c>
      <c r="K56" s="139">
        <f t="shared" si="26"/>
        <v>708.91213057223297</v>
      </c>
      <c r="L56" s="139">
        <f t="shared" si="26"/>
        <v>532.50276184339236</v>
      </c>
      <c r="M56" s="139">
        <f t="shared" si="26"/>
        <v>292.87565350042837</v>
      </c>
      <c r="N56" s="139">
        <f t="shared" si="26"/>
        <v>714.13231260822056</v>
      </c>
      <c r="O56" s="139">
        <f t="shared" si="26"/>
        <v>352.92666297481748</v>
      </c>
      <c r="P56" s="139">
        <f t="shared" si="26"/>
        <v>273.64770144858312</v>
      </c>
      <c r="Q56" s="139">
        <f t="shared" si="26"/>
        <v>337.20838784256</v>
      </c>
      <c r="R56" s="139">
        <f t="shared" si="26"/>
        <v>367.91030772493821</v>
      </c>
      <c r="S56" s="139">
        <f t="shared" si="26"/>
        <v>274.11699501819805</v>
      </c>
      <c r="T56" s="139">
        <f t="shared" si="26"/>
        <v>102.37004415568991</v>
      </c>
      <c r="U56" s="139">
        <f t="shared" si="26"/>
        <v>318.41627528622053</v>
      </c>
      <c r="V56" s="139">
        <f t="shared" si="26"/>
        <v>288.00997844253243</v>
      </c>
      <c r="W56" s="139">
        <f t="shared" si="26"/>
        <v>533.94767840198301</v>
      </c>
      <c r="AF56" s="139">
        <f t="shared" si="27"/>
        <v>176.47116449766364</v>
      </c>
      <c r="AG56" s="139">
        <f t="shared" si="27"/>
        <v>497.95172386708748</v>
      </c>
    </row>
    <row r="57" spans="1:33">
      <c r="B57" s="115">
        <v>3</v>
      </c>
      <c r="C57" s="139">
        <f t="shared" si="28"/>
        <v>1271.3522678624549</v>
      </c>
      <c r="D57" s="139">
        <f t="shared" si="26"/>
        <v>172.15109028533735</v>
      </c>
      <c r="E57" s="139">
        <f t="shared" si="26"/>
        <v>196.7358110218255</v>
      </c>
      <c r="F57" s="139">
        <f t="shared" si="26"/>
        <v>122.13274447961669</v>
      </c>
      <c r="G57" s="139">
        <f t="shared" si="26"/>
        <v>685.81428327904848</v>
      </c>
      <c r="H57" s="139">
        <f t="shared" si="26"/>
        <v>597.25485696139708</v>
      </c>
      <c r="I57" s="139">
        <f t="shared" si="26"/>
        <v>52.521553229255801</v>
      </c>
      <c r="J57" s="139">
        <f t="shared" si="26"/>
        <v>67.275926603789586</v>
      </c>
      <c r="K57" s="139">
        <f t="shared" si="26"/>
        <v>713.20649801131367</v>
      </c>
      <c r="L57" s="139">
        <f t="shared" si="26"/>
        <v>547.67469829949437</v>
      </c>
      <c r="M57" s="139">
        <f t="shared" si="26"/>
        <v>304.83728498323296</v>
      </c>
      <c r="N57" s="139">
        <f t="shared" si="26"/>
        <v>823.32113581666988</v>
      </c>
      <c r="O57" s="139">
        <f t="shared" si="26"/>
        <v>382.23260623968946</v>
      </c>
      <c r="P57" s="139">
        <f t="shared" si="26"/>
        <v>289.13735632268362</v>
      </c>
      <c r="Q57" s="139">
        <f t="shared" si="26"/>
        <v>318.51312904681942</v>
      </c>
      <c r="R57" s="139">
        <f t="shared" si="26"/>
        <v>371.53366484101247</v>
      </c>
      <c r="S57" s="139">
        <f t="shared" si="26"/>
        <v>278.64983274097403</v>
      </c>
      <c r="T57" s="139">
        <f t="shared" si="26"/>
        <v>106.24703893173921</v>
      </c>
      <c r="U57" s="139">
        <f t="shared" si="26"/>
        <v>339.60707080463408</v>
      </c>
      <c r="V57" s="139">
        <f t="shared" si="26"/>
        <v>325.17718448880402</v>
      </c>
      <c r="W57" s="139">
        <f t="shared" si="26"/>
        <v>547.81720054182665</v>
      </c>
      <c r="AF57" s="139">
        <f t="shared" si="27"/>
        <v>177.40523734595359</v>
      </c>
      <c r="AG57" s="139">
        <f t="shared" si="27"/>
        <v>500.15861649507258</v>
      </c>
    </row>
    <row r="58" spans="1:33">
      <c r="B58" s="115">
        <v>4</v>
      </c>
      <c r="C58" s="139">
        <f t="shared" si="28"/>
        <v>1301.0983766830066</v>
      </c>
      <c r="D58" s="139">
        <f t="shared" si="26"/>
        <v>152.97197132374549</v>
      </c>
      <c r="E58" s="139">
        <f t="shared" si="26"/>
        <v>181.699879452223</v>
      </c>
      <c r="F58" s="139">
        <f t="shared" si="26"/>
        <v>122.94706616592623</v>
      </c>
      <c r="G58" s="139">
        <f t="shared" si="26"/>
        <v>686.75</v>
      </c>
      <c r="H58" s="139">
        <f t="shared" si="26"/>
        <v>588.63835506417797</v>
      </c>
      <c r="I58" s="139">
        <f t="shared" si="26"/>
        <v>54.572410811398882</v>
      </c>
      <c r="J58" s="139">
        <f t="shared" si="26"/>
        <v>67.145901514173914</v>
      </c>
      <c r="K58" s="139">
        <f t="shared" si="26"/>
        <v>721.75705912210663</v>
      </c>
      <c r="L58" s="139">
        <f t="shared" si="26"/>
        <v>556.17633491604943</v>
      </c>
      <c r="M58" s="139">
        <f t="shared" si="26"/>
        <v>336.95</v>
      </c>
      <c r="N58" s="139">
        <f t="shared" si="26"/>
        <v>908.74999999999932</v>
      </c>
      <c r="O58" s="139">
        <f t="shared" si="26"/>
        <v>399.65680847635809</v>
      </c>
      <c r="P58" s="139">
        <f t="shared" si="26"/>
        <v>300.24999999999994</v>
      </c>
      <c r="Q58" s="139">
        <f t="shared" si="26"/>
        <v>299.5</v>
      </c>
      <c r="R58" s="139">
        <f t="shared" si="26"/>
        <v>378.60797134161749</v>
      </c>
      <c r="S58" s="139">
        <f t="shared" si="26"/>
        <v>285</v>
      </c>
      <c r="T58" s="139">
        <f t="shared" si="26"/>
        <v>108.87451785349461</v>
      </c>
      <c r="U58" s="139">
        <f t="shared" si="26"/>
        <v>375.74999999999994</v>
      </c>
      <c r="V58" s="139">
        <f t="shared" si="26"/>
        <v>328.65838520670417</v>
      </c>
      <c r="W58" s="139">
        <f t="shared" si="26"/>
        <v>560.79981811476864</v>
      </c>
      <c r="AF58" s="139">
        <f t="shared" si="27"/>
        <v>179.24836444710257</v>
      </c>
      <c r="AG58" s="139">
        <f t="shared" si="27"/>
        <v>492.24775395889054</v>
      </c>
    </row>
    <row r="59" spans="1:33">
      <c r="A59" s="115">
        <v>2014</v>
      </c>
      <c r="B59" s="140">
        <v>1</v>
      </c>
      <c r="C59" s="139">
        <f t="shared" si="28"/>
        <v>1271.5047055921373</v>
      </c>
      <c r="D59" s="139">
        <f t="shared" si="26"/>
        <v>156.02710049809076</v>
      </c>
      <c r="E59" s="139">
        <f t="shared" si="26"/>
        <v>180.548683007303</v>
      </c>
      <c r="F59" s="139">
        <f t="shared" si="26"/>
        <v>125.78815578220031</v>
      </c>
      <c r="G59" s="139">
        <f t="shared" si="26"/>
        <v>681.00286280196997</v>
      </c>
      <c r="H59" s="139">
        <f t="shared" si="26"/>
        <v>577.30921755357008</v>
      </c>
      <c r="I59" s="139">
        <f t="shared" si="26"/>
        <v>53.989488768667165</v>
      </c>
      <c r="J59" s="139">
        <f t="shared" si="26"/>
        <v>68.029527160917937</v>
      </c>
      <c r="K59" s="139">
        <f t="shared" si="26"/>
        <v>729.25389942817105</v>
      </c>
      <c r="L59" s="139">
        <f t="shared" si="26"/>
        <v>531.33856279927761</v>
      </c>
      <c r="M59" s="139">
        <f t="shared" si="26"/>
        <v>339.2325883425118</v>
      </c>
      <c r="N59" s="139">
        <f t="shared" si="26"/>
        <v>873.71778897565969</v>
      </c>
      <c r="O59" s="139">
        <f t="shared" si="26"/>
        <v>429.90748528683071</v>
      </c>
      <c r="P59" s="139">
        <f t="shared" si="26"/>
        <v>298.31128363457361</v>
      </c>
      <c r="Q59" s="139">
        <f t="shared" si="26"/>
        <v>289.88507148016629</v>
      </c>
      <c r="R59" s="139">
        <f t="shared" si="26"/>
        <v>371.12383101344744</v>
      </c>
      <c r="S59" s="139">
        <f t="shared" si="26"/>
        <v>288.71961652566313</v>
      </c>
      <c r="T59" s="139">
        <f t="shared" si="26"/>
        <v>112.35951279469108</v>
      </c>
      <c r="U59" s="139">
        <f t="shared" si="26"/>
        <v>358.71381217279418</v>
      </c>
      <c r="V59" s="139">
        <f t="shared" si="26"/>
        <v>327.70560012795534</v>
      </c>
      <c r="W59" s="139">
        <f t="shared" si="26"/>
        <v>577.69120502770795</v>
      </c>
      <c r="AF59" s="139">
        <f t="shared" si="27"/>
        <v>181.57694328664519</v>
      </c>
      <c r="AG59" s="139">
        <f t="shared" si="27"/>
        <v>488.90387399797692</v>
      </c>
    </row>
    <row r="60" spans="1:33">
      <c r="B60" s="140">
        <v>2</v>
      </c>
      <c r="C60" s="139">
        <f t="shared" si="28"/>
        <v>1246.1344005510634</v>
      </c>
      <c r="D60" s="139">
        <f t="shared" si="26"/>
        <v>156.53958698121653</v>
      </c>
      <c r="E60" s="139">
        <f t="shared" si="26"/>
        <v>177.03578140120533</v>
      </c>
      <c r="F60" s="139">
        <f t="shared" si="26"/>
        <v>124.55750993865342</v>
      </c>
      <c r="G60" s="139">
        <f t="shared" si="26"/>
        <v>693.49230259488218</v>
      </c>
      <c r="H60" s="139">
        <f t="shared" si="26"/>
        <v>567.13015209138325</v>
      </c>
      <c r="I60" s="139">
        <f t="shared" si="26"/>
        <v>55.865966152514879</v>
      </c>
      <c r="J60" s="139">
        <f t="shared" si="26"/>
        <v>69.050039508648439</v>
      </c>
      <c r="K60" s="139">
        <f t="shared" si="26"/>
        <v>726.74150183452616</v>
      </c>
      <c r="L60" s="139">
        <f t="shared" si="26"/>
        <v>540.97148618343022</v>
      </c>
      <c r="M60" s="139">
        <f t="shared" si="26"/>
        <v>344.17950578087482</v>
      </c>
      <c r="N60" s="139">
        <f t="shared" si="26"/>
        <v>880.7597275453561</v>
      </c>
      <c r="O60" s="139">
        <f t="shared" si="26"/>
        <v>469.99522797913255</v>
      </c>
      <c r="P60" s="139">
        <f t="shared" si="26"/>
        <v>334.21508748233094</v>
      </c>
      <c r="Q60" s="139">
        <f t="shared" si="26"/>
        <v>285.9484077633125</v>
      </c>
      <c r="R60" s="139">
        <f t="shared" si="26"/>
        <v>363.57606800578066</v>
      </c>
      <c r="S60" s="139">
        <f t="shared" si="26"/>
        <v>295.52075371445426</v>
      </c>
      <c r="T60" s="139">
        <f t="shared" si="26"/>
        <v>113.26567233655551</v>
      </c>
      <c r="U60" s="139">
        <f t="shared" si="26"/>
        <v>363.27959666009332</v>
      </c>
      <c r="V60" s="139">
        <f t="shared" si="26"/>
        <v>352.540421097945</v>
      </c>
      <c r="W60" s="139">
        <f t="shared" si="26"/>
        <v>580.23503417790414</v>
      </c>
      <c r="AF60" s="139">
        <f t="shared" si="27"/>
        <v>182.35228699499541</v>
      </c>
      <c r="AG60" s="139">
        <f t="shared" si="27"/>
        <v>493.11862454661991</v>
      </c>
    </row>
    <row r="61" spans="1:33">
      <c r="B61" s="140">
        <v>3</v>
      </c>
      <c r="C61" s="139">
        <f t="shared" si="28"/>
        <v>1363.1245402134382</v>
      </c>
      <c r="D61" s="139">
        <f t="shared" si="26"/>
        <v>158.95750557490408</v>
      </c>
      <c r="E61" s="139">
        <f t="shared" si="26"/>
        <v>175.86424012245931</v>
      </c>
      <c r="F61" s="139">
        <f t="shared" si="26"/>
        <v>118.32750205637507</v>
      </c>
      <c r="G61" s="139">
        <f t="shared" si="26"/>
        <v>712.61595504666911</v>
      </c>
      <c r="H61" s="139">
        <f t="shared" si="26"/>
        <v>569.58035503551923</v>
      </c>
      <c r="I61" s="139">
        <f t="shared" si="26"/>
        <v>56.088544488871598</v>
      </c>
      <c r="J61" s="139">
        <f t="shared" si="26"/>
        <v>68.411367969213941</v>
      </c>
      <c r="K61" s="139">
        <f t="shared" si="26"/>
        <v>729.3584063985511</v>
      </c>
      <c r="L61" s="139">
        <f t="shared" si="26"/>
        <v>557.95923704163783</v>
      </c>
      <c r="M61" s="139">
        <f t="shared" si="26"/>
        <v>347.62729963344594</v>
      </c>
      <c r="N61" s="139">
        <f t="shared" si="26"/>
        <v>866.28128297368755</v>
      </c>
      <c r="O61" s="139">
        <f t="shared" si="26"/>
        <v>503.65997695690635</v>
      </c>
      <c r="P61" s="139">
        <f t="shared" si="26"/>
        <v>362.18394801569769</v>
      </c>
      <c r="Q61" s="139">
        <f t="shared" si="26"/>
        <v>291.11153766489565</v>
      </c>
      <c r="R61" s="139">
        <f t="shared" si="26"/>
        <v>361.41457974528134</v>
      </c>
      <c r="S61" s="139">
        <f t="shared" si="26"/>
        <v>301.46900785453363</v>
      </c>
      <c r="T61" s="139">
        <f>AVERAGE(T45:T48)</f>
        <v>109.98718157202775</v>
      </c>
      <c r="U61" s="139">
        <f t="shared" si="26"/>
        <v>377.49003660111822</v>
      </c>
      <c r="V61" s="139">
        <f t="shared" si="26"/>
        <v>343.86647305534177</v>
      </c>
      <c r="W61" s="139">
        <f t="shared" si="26"/>
        <v>593.93099741716242</v>
      </c>
      <c r="AF61" s="139">
        <f t="shared" si="27"/>
        <v>183.90173628387271</v>
      </c>
      <c r="AG61" s="139">
        <f t="shared" si="27"/>
        <v>512.49019626670747</v>
      </c>
    </row>
    <row r="62" spans="1:33">
      <c r="A62" s="141"/>
      <c r="B62" s="140">
        <v>4</v>
      </c>
      <c r="C62" s="139">
        <f>AVERAGE(C46:C49)</f>
        <v>1374.7499999999986</v>
      </c>
      <c r="D62" s="139">
        <f t="shared" si="26"/>
        <v>161.07948580390416</v>
      </c>
      <c r="E62" s="139">
        <f t="shared" si="26"/>
        <v>188.55654128694474</v>
      </c>
      <c r="F62" s="139">
        <f t="shared" si="26"/>
        <v>116.10254708823628</v>
      </c>
      <c r="G62" s="139">
        <f t="shared" si="26"/>
        <v>708.50000000000011</v>
      </c>
      <c r="H62" s="139">
        <f t="shared" si="26"/>
        <v>583.8148741103181</v>
      </c>
      <c r="I62" s="139">
        <f t="shared" si="26"/>
        <v>54.736128043833048</v>
      </c>
      <c r="J62" s="139">
        <f t="shared" si="26"/>
        <v>66.417978766226852</v>
      </c>
      <c r="K62" s="139">
        <f t="shared" si="26"/>
        <v>722</v>
      </c>
      <c r="L62" s="139">
        <f t="shared" si="26"/>
        <v>565.26276951533498</v>
      </c>
      <c r="M62" s="139">
        <f t="shared" si="26"/>
        <v>332.84896504145439</v>
      </c>
      <c r="N62" s="139">
        <f t="shared" si="26"/>
        <v>911.4114239892167</v>
      </c>
      <c r="O62" s="139">
        <f t="shared" si="26"/>
        <v>553.25000000000023</v>
      </c>
      <c r="P62" s="139">
        <f t="shared" si="26"/>
        <v>368.87126158781064</v>
      </c>
      <c r="Q62" s="139">
        <f t="shared" si="26"/>
        <v>294.99999999999989</v>
      </c>
      <c r="R62" s="139">
        <f t="shared" si="26"/>
        <v>360.88149778505056</v>
      </c>
      <c r="S62" s="139">
        <f t="shared" si="26"/>
        <v>305.23500000000001</v>
      </c>
      <c r="T62" s="139">
        <f>AVERAGE(T46:T49)</f>
        <v>107.00000000000001</v>
      </c>
      <c r="U62" s="139">
        <f t="shared" si="26"/>
        <v>369.75</v>
      </c>
      <c r="V62" s="139">
        <f t="shared" si="26"/>
        <v>348.5</v>
      </c>
      <c r="W62" s="139">
        <f t="shared" si="26"/>
        <v>583.5</v>
      </c>
      <c r="AF62" s="139">
        <f t="shared" si="27"/>
        <v>187.00000000000009</v>
      </c>
      <c r="AG62" s="139">
        <f t="shared" si="27"/>
        <v>514.39890288704078</v>
      </c>
    </row>
    <row r="63" spans="1:33">
      <c r="A63" s="142">
        <v>2015</v>
      </c>
      <c r="B63" s="140">
        <v>1</v>
      </c>
      <c r="C63" s="139">
        <f>AVERAGE(C47:C50)</f>
        <v>1363.3092309932979</v>
      </c>
      <c r="D63" s="139">
        <f t="shared" si="26"/>
        <v>162.34904131735289</v>
      </c>
      <c r="E63" s="139">
        <f t="shared" si="26"/>
        <v>189.82006150473501</v>
      </c>
      <c r="F63" s="139">
        <f t="shared" si="26"/>
        <v>117.01636975288548</v>
      </c>
      <c r="G63" s="139">
        <f t="shared" si="26"/>
        <v>708.2763506476258</v>
      </c>
      <c r="H63" s="139">
        <f t="shared" si="26"/>
        <v>587.31375110390832</v>
      </c>
      <c r="I63" s="139">
        <f t="shared" si="26"/>
        <v>53.77938558073474</v>
      </c>
      <c r="J63" s="139">
        <f t="shared" si="26"/>
        <v>69.659337548641815</v>
      </c>
      <c r="K63" s="139">
        <f t="shared" si="26"/>
        <v>727.12687820893109</v>
      </c>
      <c r="L63" s="139">
        <f t="shared" si="26"/>
        <v>575.84019874112107</v>
      </c>
      <c r="M63" s="139">
        <f t="shared" si="26"/>
        <v>335.57654003680943</v>
      </c>
      <c r="N63" s="139">
        <f t="shared" si="26"/>
        <v>918.425339599008</v>
      </c>
      <c r="O63" s="139">
        <f t="shared" si="26"/>
        <v>574.57633323874825</v>
      </c>
      <c r="P63" s="139">
        <f t="shared" si="26"/>
        <v>375.01111216371964</v>
      </c>
      <c r="Q63" s="139">
        <f t="shared" si="26"/>
        <v>291.22076437247347</v>
      </c>
      <c r="R63" s="139">
        <f t="shared" si="26"/>
        <v>363.47738369603047</v>
      </c>
      <c r="S63" s="139">
        <f t="shared" si="26"/>
        <v>311.82609820387563</v>
      </c>
      <c r="T63" s="139">
        <f t="shared" si="26"/>
        <v>109.93672583302251</v>
      </c>
      <c r="U63" s="139">
        <f t="shared" si="26"/>
        <v>378.2250987478518</v>
      </c>
      <c r="V63" s="139">
        <f t="shared" si="26"/>
        <v>355.56549908659753</v>
      </c>
      <c r="W63" s="139">
        <f>AVERAGE(W47:W50)</f>
        <v>588.93424371461151</v>
      </c>
      <c r="AF63" s="139">
        <f t="shared" si="27"/>
        <v>187.47570030671494</v>
      </c>
      <c r="AG63" s="139">
        <f t="shared" si="27"/>
        <v>517.65903812475631</v>
      </c>
    </row>
    <row r="64" spans="1:33">
      <c r="A64" s="142"/>
      <c r="B64" s="140">
        <v>2</v>
      </c>
      <c r="C64" s="139">
        <f>AVERAGE(C48:C51)</f>
        <v>1348.2202773018428</v>
      </c>
      <c r="D64" s="139">
        <f t="shared" si="26"/>
        <v>163.79399251211191</v>
      </c>
      <c r="E64" s="139">
        <f t="shared" si="26"/>
        <v>192.36651661974989</v>
      </c>
      <c r="F64" s="139">
        <f t="shared" si="26"/>
        <v>118.5971358549216</v>
      </c>
      <c r="G64" s="139">
        <f t="shared" si="26"/>
        <v>691.72790583481139</v>
      </c>
      <c r="H64" s="139">
        <f t="shared" si="26"/>
        <v>584.88993922921895</v>
      </c>
      <c r="I64" s="139">
        <f t="shared" si="26"/>
        <v>50.778222859250938</v>
      </c>
      <c r="J64" s="139">
        <f t="shared" si="26"/>
        <v>73.430927889087627</v>
      </c>
      <c r="K64" s="139">
        <f t="shared" si="26"/>
        <v>732.78584892756123</v>
      </c>
      <c r="L64" s="139">
        <f t="shared" si="26"/>
        <v>591.92839117772292</v>
      </c>
      <c r="M64" s="139">
        <f t="shared" si="26"/>
        <v>336.44563518799345</v>
      </c>
      <c r="N64" s="139">
        <f t="shared" si="26"/>
        <v>921.4633404723113</v>
      </c>
      <c r="O64" s="139">
        <f t="shared" si="26"/>
        <v>596.52975866228769</v>
      </c>
      <c r="P64" s="139">
        <f t="shared" si="26"/>
        <v>365.6558949674104</v>
      </c>
      <c r="Q64" s="139">
        <f t="shared" si="26"/>
        <v>307.39853191215423</v>
      </c>
      <c r="R64" s="139">
        <f t="shared" si="26"/>
        <v>374.5906410973069</v>
      </c>
      <c r="S64" s="139">
        <f t="shared" si="26"/>
        <v>317.27823924919375</v>
      </c>
      <c r="T64" s="139">
        <f t="shared" si="26"/>
        <v>114.23103394319509</v>
      </c>
      <c r="U64" s="139">
        <f t="shared" si="26"/>
        <v>380.10660190292822</v>
      </c>
      <c r="V64" s="139">
        <f t="shared" si="26"/>
        <v>345.33796971104027</v>
      </c>
      <c r="W64" s="139">
        <f>AVERAGE(W48:W51)</f>
        <v>593.53484876046468</v>
      </c>
      <c r="AF64" s="139">
        <f t="shared" si="27"/>
        <v>186.46584038970568</v>
      </c>
      <c r="AG64" s="139">
        <f t="shared" si="27"/>
        <v>520.19561538671996</v>
      </c>
    </row>
    <row r="65" spans="1:33">
      <c r="A65" s="142"/>
      <c r="B65" s="140">
        <v>3</v>
      </c>
      <c r="C65" s="139">
        <f>AVERAGE(C49:C52)</f>
        <v>1381.8857711653352</v>
      </c>
      <c r="D65" s="139">
        <f t="shared" si="26"/>
        <v>165.59866935696783</v>
      </c>
      <c r="E65" s="139">
        <f t="shared" si="26"/>
        <v>194.9953460247269</v>
      </c>
      <c r="F65" s="139">
        <f t="shared" si="26"/>
        <v>116.56739648029416</v>
      </c>
      <c r="G65" s="139">
        <f t="shared" si="26"/>
        <v>672.23492386475175</v>
      </c>
      <c r="H65" s="139">
        <f t="shared" si="26"/>
        <v>590.46106832545672</v>
      </c>
      <c r="I65" s="139">
        <f t="shared" si="26"/>
        <v>48.890008120982159</v>
      </c>
      <c r="J65" s="139">
        <f t="shared" si="26"/>
        <v>76.605189730125275</v>
      </c>
      <c r="K65" s="139">
        <f t="shared" si="26"/>
        <v>735.79437524315699</v>
      </c>
      <c r="L65" s="139">
        <f t="shared" si="26"/>
        <v>605.24661832961681</v>
      </c>
      <c r="M65" s="139">
        <f t="shared" si="26"/>
        <v>335.66287698852341</v>
      </c>
      <c r="N65" s="139">
        <f t="shared" si="26"/>
        <v>934.2591540963673</v>
      </c>
      <c r="O65" s="139">
        <f t="shared" si="26"/>
        <v>619.31055524338421</v>
      </c>
      <c r="P65" s="139">
        <f t="shared" si="26"/>
        <v>357.38734112656505</v>
      </c>
      <c r="Q65" s="139">
        <f t="shared" si="26"/>
        <v>313.70863478357393</v>
      </c>
      <c r="R65" s="139">
        <f t="shared" si="26"/>
        <v>380.30039029552552</v>
      </c>
      <c r="S65" s="139">
        <f t="shared" si="26"/>
        <v>321.00983958794404</v>
      </c>
      <c r="T65" s="139">
        <f t="shared" si="26"/>
        <v>118.7899199194334</v>
      </c>
      <c r="U65" s="139">
        <f t="shared" si="26"/>
        <v>363.96545695762728</v>
      </c>
      <c r="V65" s="139">
        <f t="shared" si="26"/>
        <v>337.66115610501555</v>
      </c>
      <c r="W65" s="139">
        <f t="shared" si="26"/>
        <v>599.15692404407196</v>
      </c>
      <c r="AF65" s="139">
        <f t="shared" si="27"/>
        <v>184.69310337983418</v>
      </c>
      <c r="AG65" s="139">
        <f t="shared" si="27"/>
        <v>518.57766553570059</v>
      </c>
    </row>
    <row r="66" spans="1:33">
      <c r="B66" s="140">
        <v>4</v>
      </c>
      <c r="C66" s="139">
        <f>AVERAGE(C50:C53)</f>
        <v>1402.7287821179439</v>
      </c>
      <c r="D66" s="139">
        <f t="shared" si="26"/>
        <v>169.57130908920098</v>
      </c>
      <c r="E66" s="139">
        <f t="shared" si="26"/>
        <v>195.71390584452422</v>
      </c>
      <c r="F66" s="139">
        <f t="shared" si="26"/>
        <v>117.48097360234144</v>
      </c>
      <c r="G66" s="139">
        <f t="shared" si="26"/>
        <v>688.24423516850356</v>
      </c>
      <c r="H66" s="139">
        <f t="shared" si="26"/>
        <v>596.74902799768256</v>
      </c>
      <c r="I66" s="139">
        <f t="shared" si="26"/>
        <v>49.151102452279588</v>
      </c>
      <c r="J66" s="139">
        <f t="shared" si="26"/>
        <v>80.675808431893927</v>
      </c>
      <c r="K66" s="139">
        <f t="shared" si="26"/>
        <v>746.07003151251001</v>
      </c>
      <c r="L66" s="139">
        <f t="shared" si="26"/>
        <v>620.12153365259496</v>
      </c>
      <c r="M66" s="139">
        <f t="shared" si="26"/>
        <v>338.06974291447</v>
      </c>
      <c r="N66" s="139">
        <f t="shared" si="26"/>
        <v>938.48772479364527</v>
      </c>
      <c r="O66" s="139">
        <f t="shared" si="26"/>
        <v>627.62341954389035</v>
      </c>
      <c r="P66" s="139">
        <f t="shared" si="26"/>
        <v>363.82037629168144</v>
      </c>
      <c r="Q66" s="139">
        <f t="shared" si="26"/>
        <v>317.62729202483501</v>
      </c>
      <c r="R66" s="139">
        <f t="shared" si="26"/>
        <v>395.85745476828345</v>
      </c>
      <c r="S66" s="139">
        <f t="shared" si="26"/>
        <v>329.27677372793733</v>
      </c>
      <c r="T66" s="139">
        <f t="shared" si="26"/>
        <v>123.53996280424865</v>
      </c>
      <c r="U66" s="139">
        <f t="shared" si="26"/>
        <v>351.20483400927014</v>
      </c>
      <c r="V66" s="139">
        <f t="shared" si="26"/>
        <v>352.32264055894757</v>
      </c>
      <c r="W66" s="139">
        <f t="shared" si="26"/>
        <v>606.16564879112786</v>
      </c>
      <c r="AF66" s="139">
        <f t="shared" si="27"/>
        <v>184.39360645895397</v>
      </c>
      <c r="AG66" s="139">
        <f t="shared" si="27"/>
        <v>518.90868310314318</v>
      </c>
    </row>
  </sheetData>
  <mergeCells count="1">
    <mergeCell ref="C2:M2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GDP_E_current</vt:lpstr>
      <vt:lpstr>GDP_E_constant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BRIGHT MENSAH</dc:creator>
  <cp:lastModifiedBy>HP</cp:lastModifiedBy>
  <cp:lastPrinted>2018-09-24T06:44:25Z</cp:lastPrinted>
  <dcterms:created xsi:type="dcterms:W3CDTF">2016-05-13T10:45:39Z</dcterms:created>
  <dcterms:modified xsi:type="dcterms:W3CDTF">2020-04-22T13:22:33Z</dcterms:modified>
</cp:coreProperties>
</file>